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920" windowHeight="6030" activeTab="0"/>
  </bookViews>
  <sheets>
    <sheet name="01.10.2016" sheetId="1" r:id="rId1"/>
  </sheets>
  <definedNames>
    <definedName name="_xlnm.Print_Titles" localSheetId="0">'01.10.2016'!$8:$9</definedName>
    <definedName name="_xlnm.Print_Area" localSheetId="0">'01.10.2016'!$B$1:$H$335</definedName>
  </definedNames>
  <calcPr fullCalcOnLoad="1"/>
</workbook>
</file>

<file path=xl/sharedStrings.xml><?xml version="1.0" encoding="utf-8"?>
<sst xmlns="http://schemas.openxmlformats.org/spreadsheetml/2006/main" count="785" uniqueCount="467">
  <si>
    <t>Інші культурно - освітні заклади та заходи (централізована бухгалтерія)  (кошти бюджету розвитку)</t>
  </si>
  <si>
    <t>Видатки на запобігання та ліквідацію надзвичайних ситуацій та наслідків стихійного лиха (міська цільова Програма розвитку цивільного захисту населення на 2014 - 2017 роки)  (кошти бюджету розвитку)</t>
  </si>
  <si>
    <t>Управління праці та соціального захисту населення Южноукраїнської міської ради (Міська програма "Репродуктивне здоров’я населення м.Южноукраїнська на 2012 - 2015 роки") (кошти бюджету розвитку)</t>
  </si>
  <si>
    <t>Благоустрій міст, сіл, селищ (міська програма капітального будівництва об’єктів житлово-комунального господарства та соціальної інфраструктури м.Южноукраїнська  на 2011-2015 роки) (кошти бюджету розвитку)</t>
  </si>
  <si>
    <t>Центри "Спорт для всіх" та заходи з фізичної культури (Програма розвитку культури, фізичної культури, спорту та туризму в місті Южноукраїнську на 2014-2016 роки)</t>
  </si>
  <si>
    <t>Утримання виконавчого комітету Южноукраїнської міської ради</t>
  </si>
  <si>
    <t>Утримання фінансового управління Южноукраїнської міської ради</t>
  </si>
  <si>
    <t>Утримання управління з питань надзвичайних ситуацій, мобілізаційної роботи та взаємодії з правоохоронними органами Южноукраїнської міської ради</t>
  </si>
  <si>
    <t>Утримання управління житлово-комунального господарства та будівництва Южноукраїнської міської ради</t>
  </si>
  <si>
    <t>Утримання управління молоді, спорту та культури Южноукраїнської міської ради</t>
  </si>
  <si>
    <t>Утримання служби у справах дітей Южноукраїнської міської ради</t>
  </si>
  <si>
    <t>Дитячі будинки (в тому числі: сімейного типу, прийомні сім’ї) (субвенція з державного бюджету)</t>
  </si>
  <si>
    <t>Інші освітні програми (міська Програма розвитку освіти в м.Южноукраїнську на 2011-2015 роки)</t>
  </si>
  <si>
    <t>250380</t>
  </si>
  <si>
    <t xml:space="preserve">Субвенція з державного бюджету місцевим бюджетам здійснення заходів щодо соціально-економічного розвитку окремих територій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</si>
  <si>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</si>
  <si>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</si>
  <si>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</si>
  <si>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(за рахунок субвенції з обласного бюджету)</t>
  </si>
  <si>
    <t xml:space="preserve">Пільги окремим категоріям громадян з послуг зв’язку (за рахунок субвенції з державного бюджету) </t>
  </si>
  <si>
    <t>Утримання та навчально-тренувальна робота дитячо-юнацьких спортивних шкіл (кошти бюджету розвитку)</t>
  </si>
  <si>
    <t>Дошкільні заклади (кошти бюджету розвитку)</t>
  </si>
  <si>
    <t xml:space="preserve">Пільги багатодітним сім’ям на  житлово - комунальні послуги </t>
  </si>
  <si>
    <t xml:space="preserve">Допомога у зв’язку з вагітністю і пологами </t>
  </si>
  <si>
    <t xml:space="preserve">Допомога на догляд за дитиною віком до 3 років </t>
  </si>
  <si>
    <t xml:space="preserve">Одноразова допомога при  народженні дитини </t>
  </si>
  <si>
    <t xml:space="preserve">Допомога на дітей, які перебувають під опікою чи піклуванням </t>
  </si>
  <si>
    <t xml:space="preserve">Допомога на дітей одиноким матерям </t>
  </si>
  <si>
    <t xml:space="preserve">Тимчасова державна допомога дітям </t>
  </si>
  <si>
    <t xml:space="preserve">Допомога при усиновленні дитини </t>
  </si>
  <si>
    <t>Державна соціальна допомога малозабезпеченим сім’ям (субвенція з державного бюджету)</t>
  </si>
  <si>
    <t>Додаткові виплати населенню на покриття витрат на оплату  житлово-комунальних послуг (субвенція з державного бюджету)</t>
  </si>
  <si>
    <t>Субсидії населенню для покриття витрат на придбання твердого та рідкого пічного побутового палива і скрапленого газу (субвенція з державного бюджету)</t>
  </si>
  <si>
    <t>Інші видатки на соціальний захист населення (міська комплексна Програма "Турбота" на 2009-2012 роки)</t>
  </si>
  <si>
    <t>Інші видатки на соціальний захист ветеранів війни та праці (субвенція з обласного бюджету)</t>
  </si>
  <si>
    <t>Витрати на поховання учасників бойових дій (субвенція з обласного бюджету)</t>
  </si>
  <si>
    <t>Соціальні програми і заходи державних органів у справах молоді (міська Програма "Програма профілактики правопорушень та негативних проявів серед неповнолітніх на 2011 - 2015 роки")</t>
  </si>
  <si>
    <t>Державна соціальна допомога інвалідам з дитинства та дітям-інвалідам (субвенція з державного бюджету)</t>
  </si>
  <si>
    <t>Компенсаційні виплати інвалідам на бензин, ремонт, техобслуговування автотранспорту та транспортне обслуговування (субвенція з обласного бюджету)</t>
  </si>
  <si>
    <t>Встановлення телефонів інвалідам І та ІІ груп (субвенція з обласного бюджету)</t>
  </si>
  <si>
    <t>Періодичні видання (міська Програма підтримки газети Южноукраїнської міської ради "Контакт" на 2009-2014 роки)</t>
  </si>
  <si>
    <t>150000</t>
  </si>
  <si>
    <t>Соціальні програми і заходи державних органів у справах молоді (міська Програма "Захисту прав дітей м.Южноукраїнська "Дитинство" на 2013 - 2017 роки")</t>
  </si>
  <si>
    <t>Субвенція з обласного бюджету на виконання депутатами обласної ради доручень виборців, відповідно до програм, затверджених обласною радою на 2014 рік</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</si>
  <si>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м.Южноукраїнська від інфекційних захворювань на 2011-2015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</si>
  <si>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надання паліотичної та хоспісної допомоги в м.Южноукраїнську на період до 2016 року) (кошти бюджету розвитку)</t>
  </si>
  <si>
    <t>Заходи з організації рятування на водах (утримання рятувальної станції) (бюджет розвитку)</t>
  </si>
  <si>
    <t xml:space="preserve">Музеї і виставки </t>
  </si>
  <si>
    <t>Компенсаційні виплати на пільговий проїзд автомобільним транспортом окремим категоріям громадян (субвенція з державного бюджету)</t>
  </si>
  <si>
    <t>Компенсаційні виплати на пільговий проїзд окремих категорій громадян на залізничному транспорті  (субвенція з державного бюджету)</t>
  </si>
  <si>
    <t>Програма стабілізації та соціально-економічного розвитку територій, всього, в тому числі</t>
  </si>
  <si>
    <t>Транспорт, дорожнє господарство, зв’язок, телекомунікації та інформатика, всього, в тому числі:</t>
  </si>
  <si>
    <t>Сільське і лісове господарство, рибне господарство та мисливство, всього, в тому числі</t>
  </si>
  <si>
    <t>180404</t>
  </si>
  <si>
    <t>Підтримка малого і середнього підприємництва (міська Програма розвитку малого підприємництва)</t>
  </si>
  <si>
    <t>Школи естетичного виховання дітей (кошти бюджету розвитку)</t>
  </si>
  <si>
    <t>Видатки на запобігання та ліквідацію надзвичайних ситуацій та наслідків стихійного лиха, всього, в тому числі:</t>
  </si>
  <si>
    <t>Видатки, не віднесені до основних груп, всього, в тому числі:</t>
  </si>
  <si>
    <t>Проведення виборів народних депутатів Верховної ради, місцевої ради та міських голів (субвенція з державного бюджету)</t>
  </si>
  <si>
    <t>Відсоток виконання, % (4/3)</t>
  </si>
  <si>
    <t>Відхилення,                                                    (+;-)                                                (4-3)</t>
  </si>
  <si>
    <t>Виконання бюджету міста Южноукраїнська</t>
  </si>
  <si>
    <t>Субвенція з місцевого бюджету державному бюджету на виконання програм соціально-економічного та культурного розвитку регіонів (міська Програма "Молоде покоління Южноукраїнська на 2012 - 2015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</si>
  <si>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донорства крові та її компонентів на 2012 - 2016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</si>
  <si>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2010 - 2015 роки")</t>
  </si>
  <si>
    <t>Інші видатки (міська Програма  "Наше місто")</t>
  </si>
  <si>
    <t>Благоустрій  міста (міська Програма охорони тваринного світу та регулювання бродячих тварин в м.Южноукраїнську на 2010-2014роки)</t>
  </si>
  <si>
    <t>Інші засоби масової інформації (міська Програма інформаційної підтримки розвитку міста та діяльності органів місцевого самоврядування на 2013-2016 роки)</t>
  </si>
  <si>
    <t>Центр соціальних служб сім’ї, дітей та молоді Южноукраїнської міської ради (додаткова дотація з державного бюджету на покращення надання соціальних послуг найуразливішим верствам населення)</t>
  </si>
  <si>
    <t>Служба у справах дітей</t>
  </si>
  <si>
    <t>Інші видатки на надання соціальних послуг (міська програма з надання паліатичної та хоспісної допомоги в м.Южноукраїнську на період до 2016 року)</t>
  </si>
  <si>
    <t>Інші видатки на надання соціальних послуг (міська програма репродуктивне здоров’я населення м.Южноукраїнськ на 2012-2015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</si>
  <si>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захворювання на туберкульоз у 2013 році")</t>
  </si>
  <si>
    <t>.061007</t>
  </si>
  <si>
    <t>Субвенція з державного бюджету місцевим бюджетам здійснення заходів щодо соціально-економічного розвитку окремих територій (кошти, що передаються)</t>
  </si>
  <si>
    <t>.010116</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</si>
  <si>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</si>
  <si>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</si>
  <si>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</si>
  <si>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 виконавчої служби, ветеранам служби цивільного захисту, ветеранам Державної служб</t>
  </si>
  <si>
    <t xml:space="preserve">Культура та мистецтво, всього, в тому числі </t>
  </si>
  <si>
    <t>Бібліотеки (кошти бюджету розвитку)</t>
  </si>
  <si>
    <t>Музеї і виставки (кошти бюджету розвитку)</t>
  </si>
  <si>
    <t>Інші культурно - освітні заклади та заходи (Програма розвитку культури міста Южноукраїнська) (кошти бюджету розвитку)</t>
  </si>
  <si>
    <t>Фізкультура і спорт, всього, в тому числі</t>
  </si>
  <si>
    <t>Капітальні вкладення, всього, в тому числі</t>
  </si>
  <si>
    <t>Запобігання та ліквідація надзвичайних ситуацій та наслідків стихійного лиха, всього, в тому числі</t>
  </si>
  <si>
    <t>Міська Програма інформаційної підтримки розвитку міста та діяльності органів місцевого самоврядування на 2013-2016 роки</t>
  </si>
  <si>
    <t>Охорона та раціональне використання природних ресурсів, всього, в тому числі</t>
  </si>
  <si>
    <t>Цільовий фонд, всього, в тому числі</t>
  </si>
  <si>
    <t>Соціальні програми і заходи державних органів у справах молоді  (міська Програма "Молоде покоління Южноукраїнська" на 2012 - 2015 роки) управління з питань надзвичайних ситуацій міської ради та взаємодії з правохоронними органами</t>
  </si>
  <si>
    <t>Проведення навчально - тренувальних зборів і змагань (Програма розвитку культури, фізичної культури, спорту та туризму в місті Южноукраїнську на 2014-2018 роки)</t>
  </si>
  <si>
    <t>Проведення навчально - тренувальних зборів і змагань (Програма розвитку футболу в місті Южноукраїнську на 2013-2016 роки)</t>
  </si>
  <si>
    <t>Проведення заходів з нетрадиційних видів спорту і масових заходів з фізичної культури (Програма розвитку культури, фізичної культури, спорту та туризму в місті Южноукраїнську на 2014-2018 роки)</t>
  </si>
  <si>
    <t>Управління освіти Южноукраїнської міської ради(видатки цільового фонду)</t>
  </si>
  <si>
    <t>Інші видатки, всього, в тому числі</t>
  </si>
  <si>
    <t>Освіта, всього, в тому числі</t>
  </si>
  <si>
    <t>Соціальний захист, всього, в тому числі</t>
  </si>
  <si>
    <t>Культура і мистецтво, всього, в тому числі</t>
  </si>
  <si>
    <t>Школи естетичного виховання дітей</t>
  </si>
  <si>
    <t>Літній клуб "Луч"</t>
  </si>
  <si>
    <t>Бібліотеки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</si>
  <si>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t>
  </si>
  <si>
    <t>Інші культурно - освітні заклади та заходи (централізована бухгалтерія)</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</si>
  <si>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2010-2013 роки)</t>
  </si>
  <si>
    <t>Соціальний захист</t>
  </si>
  <si>
    <t>Житлово-комунальне господарство</t>
  </si>
  <si>
    <t>110204</t>
  </si>
  <si>
    <t>Разом бюджет міста по загальному фонду:</t>
  </si>
  <si>
    <t>Разом бюджет міста (загальний+спеціальний)</t>
  </si>
  <si>
    <t>Коди нової класифікації</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</si>
  <si>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"Турбота" на 2013-2017 роки)</t>
  </si>
  <si>
    <t>Субвенція з місцевого бюджету державному бюджету на виконання програм соціально-економічного та культурного розвитку регіонів (Соціальна програма протидії  захворюванню на туберкульоз на 2014 - 2017 роки)</t>
  </si>
  <si>
    <t>Субвенція з місцевого бюджету державному бюджету на виконання програм соціально-економічного та культурного розвитку регіонів (Соціальна програма  протидії ВІЛ- інфекції / СНІДу  на 2014-2019 р.р.)</t>
  </si>
  <si>
    <t>План на рік з урахуванням внесених змін</t>
  </si>
  <si>
    <t>Коди перехідної класифікації</t>
  </si>
  <si>
    <t>Видатки</t>
  </si>
  <si>
    <t>0111</t>
  </si>
  <si>
    <t>010116</t>
  </si>
  <si>
    <t>0900</t>
  </si>
  <si>
    <t>070000</t>
  </si>
  <si>
    <t>080000</t>
  </si>
  <si>
    <t>090000</t>
  </si>
  <si>
    <t>1030</t>
  </si>
  <si>
    <t>090201</t>
  </si>
  <si>
    <t>1061</t>
  </si>
  <si>
    <t>1040</t>
  </si>
  <si>
    <t>090401</t>
  </si>
  <si>
    <t>1010</t>
  </si>
  <si>
    <t>1090</t>
  </si>
  <si>
    <t>090412</t>
  </si>
  <si>
    <t>091200</t>
  </si>
  <si>
    <t>1020</t>
  </si>
  <si>
    <t>091204</t>
  </si>
  <si>
    <t>091207</t>
  </si>
  <si>
    <t>091209</t>
  </si>
  <si>
    <t>091214</t>
  </si>
  <si>
    <t>091300</t>
  </si>
  <si>
    <t>100000</t>
  </si>
  <si>
    <t>0610</t>
  </si>
  <si>
    <t>100102</t>
  </si>
  <si>
    <t>0620</t>
  </si>
  <si>
    <t>100203</t>
  </si>
  <si>
    <t>0800</t>
  </si>
  <si>
    <t>0810</t>
  </si>
  <si>
    <t>130000</t>
  </si>
  <si>
    <t>130107</t>
  </si>
  <si>
    <t>1070</t>
  </si>
  <si>
    <t>170102</t>
  </si>
  <si>
    <t>0490</t>
  </si>
  <si>
    <t>0133</t>
  </si>
  <si>
    <t>250102</t>
  </si>
  <si>
    <t>250404</t>
  </si>
  <si>
    <t>0180</t>
  </si>
  <si>
    <t>250301</t>
  </si>
  <si>
    <t>170703</t>
  </si>
  <si>
    <t>110000</t>
  </si>
  <si>
    <t>090405</t>
  </si>
  <si>
    <t>090416</t>
  </si>
  <si>
    <t>250306</t>
  </si>
  <si>
    <t>210110</t>
  </si>
  <si>
    <t>150107</t>
  </si>
  <si>
    <t>120100</t>
  </si>
  <si>
    <t>0831</t>
  </si>
  <si>
    <t>1062</t>
  </si>
  <si>
    <t>0763</t>
  </si>
  <si>
    <t>081002</t>
  </si>
  <si>
    <t>210105</t>
  </si>
  <si>
    <t>090202</t>
  </si>
  <si>
    <t>090203</t>
  </si>
  <si>
    <t>090204</t>
  </si>
  <si>
    <t>090302</t>
  </si>
  <si>
    <t>090303</t>
  </si>
  <si>
    <t>090304</t>
  </si>
  <si>
    <t>090305</t>
  </si>
  <si>
    <t>090306</t>
  </si>
  <si>
    <t>070101</t>
  </si>
  <si>
    <t>0910</t>
  </si>
  <si>
    <t>070201</t>
  </si>
  <si>
    <t>0921</t>
  </si>
  <si>
    <t>070401</t>
  </si>
  <si>
    <t>0960</t>
  </si>
  <si>
    <t>0990</t>
  </si>
  <si>
    <t>070800</t>
  </si>
  <si>
    <t>Резервний фонд</t>
  </si>
  <si>
    <t>091101</t>
  </si>
  <si>
    <t>091103</t>
  </si>
  <si>
    <t>170000</t>
  </si>
  <si>
    <t>090207</t>
  </si>
  <si>
    <t>090209</t>
  </si>
  <si>
    <t>120000</t>
  </si>
  <si>
    <t>070806</t>
  </si>
  <si>
    <t xml:space="preserve">                                                       </t>
  </si>
  <si>
    <t xml:space="preserve">             </t>
  </si>
  <si>
    <t>070802</t>
  </si>
  <si>
    <t>070804</t>
  </si>
  <si>
    <t>070805</t>
  </si>
  <si>
    <t>0832</t>
  </si>
  <si>
    <t>120201</t>
  </si>
  <si>
    <t>090206</t>
  </si>
  <si>
    <t>170302</t>
  </si>
  <si>
    <t>Всього видатків по спеціальному фонду:</t>
  </si>
  <si>
    <t>Органи місцевого самоврядування</t>
  </si>
  <si>
    <t>Утримання дошкільних закладів освіти</t>
  </si>
  <si>
    <t>Утримання загальноосвітніх  шкіл</t>
  </si>
  <si>
    <t>Утримання позашкільних закладів освіти</t>
  </si>
  <si>
    <t>Міська комплексна Програма "Турбота" на 2013-2017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t>
  </si>
  <si>
    <t>Субвенція з місцевого бюджету державному бюджету на виконання програм соціально-економічного та культурного розвитку регіонів (Цільова  програма захисту населення і територій від надзвичайних ситуацій техногенного та природного  характеру  на 2014-2017 ро</t>
  </si>
  <si>
    <t>Методична робота та інші заходи у сфері освіти</t>
  </si>
  <si>
    <t>Утримання централізованої бухгалтерії</t>
  </si>
  <si>
    <t>Утримання групи централізованого господарського обслуговування</t>
  </si>
  <si>
    <t>Утримання міжшкільного навчально - виробничого комбінату</t>
  </si>
  <si>
    <t>0700</t>
  </si>
  <si>
    <t>Охорона здоров'я</t>
  </si>
  <si>
    <t>1000</t>
  </si>
  <si>
    <t>Субвенція з обласного бюджету на погашення кредиторської заборгованості за 2013 рік</t>
  </si>
  <si>
    <t>Субвенція з державного бюджету на будівництво, реконструкцію, ремонт та утримання вулиць і доріг комунальної власності у населених пунктах</t>
  </si>
  <si>
    <t>090417</t>
  </si>
  <si>
    <t>0600</t>
  </si>
  <si>
    <t>0830</t>
  </si>
  <si>
    <t>130106</t>
  </si>
  <si>
    <t>0421</t>
  </si>
  <si>
    <t>160101</t>
  </si>
  <si>
    <t>0320</t>
  </si>
  <si>
    <t>Всього видатків по загальному фонду</t>
  </si>
  <si>
    <t>150101</t>
  </si>
  <si>
    <t>070808</t>
  </si>
  <si>
    <t>Допомога дітям - сиротам та дітям, позбавленим батьківського піклування, яким виповнюється 18 років</t>
  </si>
  <si>
    <t>110502</t>
  </si>
  <si>
    <t>0829</t>
  </si>
  <si>
    <t>Інші заходи по охоронні здоров"я (Міська програма "Українська родина". Безкоштовне харчування дітей до 2-х років з малозабезпечених сімей)</t>
  </si>
  <si>
    <t>Утримання та навчально- тренувальна робота дитячо-юнацьких спортивних шкіл</t>
  </si>
  <si>
    <t>250203</t>
  </si>
  <si>
    <t>090205</t>
  </si>
  <si>
    <t>070809</t>
  </si>
  <si>
    <t xml:space="preserve">Здійснення виплат, передбачених Законом України "Про реструктуризацію заборгованості з виплат, передбачених ст.57 Закону України "Про освіту..." (Cубвенція з обласного бюджету на виконання програми "Миколаївщина 2010") </t>
  </si>
  <si>
    <t>110206</t>
  </si>
  <si>
    <t>090208</t>
  </si>
  <si>
    <t>070807</t>
  </si>
  <si>
    <t>180109</t>
  </si>
  <si>
    <t>090307</t>
  </si>
  <si>
    <t>Інші видатки (компенсаційні виплати на пільговий проїзд окремої категорії громадян, субвенція)</t>
  </si>
  <si>
    <t>240601</t>
  </si>
  <si>
    <t>090212</t>
  </si>
  <si>
    <t>090200</t>
  </si>
  <si>
    <t>090300</t>
  </si>
  <si>
    <t>091100</t>
  </si>
  <si>
    <t>Всього, в тому числі:</t>
  </si>
  <si>
    <t>110201</t>
  </si>
  <si>
    <t>110202</t>
  </si>
  <si>
    <t>110205</t>
  </si>
  <si>
    <t>Утримання бібліотек</t>
  </si>
  <si>
    <t>Утримання школи естетичного виховання дітей</t>
  </si>
  <si>
    <t>Утримання музею</t>
  </si>
  <si>
    <t>Перерахування податків за автотранспорт (Газелі)</t>
  </si>
  <si>
    <t>в т.ч. за листопад</t>
  </si>
  <si>
    <t>070303</t>
  </si>
  <si>
    <t>Освіта</t>
  </si>
  <si>
    <t>090214</t>
  </si>
  <si>
    <t xml:space="preserve">Здійснення виплат, визначених Законом України "Про реструктуризацію заборгованості з виплат, передбачених ст.57 Закону України "Про освіту..." (Cубвенція з державного бюджету) </t>
  </si>
  <si>
    <t>090400</t>
  </si>
  <si>
    <t>091303</t>
  </si>
  <si>
    <t>091304</t>
  </si>
  <si>
    <t>160000</t>
  </si>
  <si>
    <t>210000</t>
  </si>
  <si>
    <t>250000</t>
  </si>
  <si>
    <t>250344</t>
  </si>
  <si>
    <t>Інші установи та заклади (утримання центру для соціально - незахищених дітей)</t>
  </si>
  <si>
    <t>Телебачення і радіомовлення (Міська програма висвітлення діяльності органів місцевого самоврядування в засобах масової інформації на 2007-2010 роки)</t>
  </si>
  <si>
    <t>Періодичні видання (Міська програма висвітлення діяльності органів місцевого самоврядування в засобах масової інформації на 2007-2010 роки)</t>
  </si>
  <si>
    <t>Заходи з організації рятування на водах (утримання рятувальної станції)</t>
  </si>
  <si>
    <t>ІІ. Плата за послуги, що надаються бюджетними установами</t>
  </si>
  <si>
    <t>І. Інші кошти спеціального фонду</t>
  </si>
  <si>
    <t>ІІІ. Інші джерела власних надходжень бюджетних установ</t>
  </si>
  <si>
    <t>Інші видатки (Міська програма запобігання дитячій бездоглядності на 2007-2010 роки (обладнання ДБСТ)</t>
  </si>
  <si>
    <t>061007</t>
  </si>
  <si>
    <t>240900</t>
  </si>
  <si>
    <t>( Міська комплексна програма профілактики злочиності та вдосконалення системи захисту Конституційних прав та свобод громадян в м. Южноукраїнську на 2006-2010 роки"</t>
  </si>
  <si>
    <t>Субвенції з обласного бюджету на виконання депутатами наказів виборців для поліпшення матеріально-технічного стану установ освіти, охорони здоров"я, культури (реконструкція ЗОШ № 1 та ЗОШ № 2)</t>
  </si>
  <si>
    <t>МП запобігання дитячій бездоглядності на 2007-2010 рр.</t>
  </si>
  <si>
    <t>Інші видатки - сплата послуг по проведенню оцінки щодо економічної обгрунтованості формування тарифів на ЖКП (програма підтримки ЖКГ)</t>
  </si>
  <si>
    <t>Міська комплексна Програма "Турбота" на 2013-2017 роки (пільги, що надаються населенню на оплату житлово - комунальних послуг і природного газу)</t>
  </si>
  <si>
    <t>Міська комплексна Програма "Турбота" на 2013-2017 роки (фінансова підтримка громадських організацій  інвалідів і ветеранів ("Товариство інвалідів", "Рада ветеранів", "Міська спілка ветеранів Афганістану", "Спілка воїнів-інтернаціоналістів"))</t>
  </si>
  <si>
    <t>Міська комплексна програма "Турбота" на 2013-2017 роки (заходи до свят)</t>
  </si>
  <si>
    <t>Інші видатки на соціальний захист населення (міська комплексна Програма "Турбота" на 2013-2017 роки)</t>
  </si>
  <si>
    <t>Інші культурно-освітні заклади (Програма розвитку культури, фізичної культури, спорту та туризму в місті Южноукраїнську на 2014-2018 роки)</t>
  </si>
  <si>
    <t>Компенсаційні виплати на пільговий проїзд автомобільним транспортом окремим категоріям громадян (дачні перевезення) (Міська комплексна програма "Турбота" на 2013-2017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</si>
  <si>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захворюванню на туберкульоз на 2014 - 2017 роки) (кошти бюджету розвитку)</t>
  </si>
  <si>
    <t>Інші пільги ветеранам військової  служби, ветеранам органів внутрішніх справ та ветеранам державної пожежної охорони, вдовам (вдівцям) померлих (загиблих) ветеранів військової служби , ветеранів органв внутрішніх справ і ветеранів пожежної охорони, особам</t>
  </si>
  <si>
    <t xml:space="preserve">Житлове будівництво і придбання житла військовослужбовцям ,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t>
  </si>
  <si>
    <t xml:space="preserve">Субвенції з обласного бюджету на виплату одноразової матеріальної допомоги учасникам бойових дій у роки ВВВ до 65-річниці визволення миколаївськой облясті від німецько-фашистських загарбників </t>
  </si>
  <si>
    <t>МП приватизації об"єктів, що належать до комунальної власності територіальної громади міста Южноукраїнська</t>
  </si>
  <si>
    <t xml:space="preserve">Пільги ветеранам військової служби та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t>
  </si>
  <si>
    <t>Програми і заходи центрів соціальних служб для сімї, дітей та молоді (Міська комплексна програма "Молодь Южноукраїнська" на 2009-2011 роки)</t>
  </si>
  <si>
    <t>090308</t>
  </si>
  <si>
    <t>090215</t>
  </si>
  <si>
    <t>100202</t>
  </si>
  <si>
    <t>100101</t>
  </si>
  <si>
    <t>.090412</t>
  </si>
  <si>
    <t>090700</t>
  </si>
  <si>
    <t>091205</t>
  </si>
  <si>
    <t>130102</t>
  </si>
  <si>
    <t>130115</t>
  </si>
  <si>
    <t>100208</t>
  </si>
  <si>
    <t>091106</t>
  </si>
  <si>
    <t>Начальник фінансового управління Южноукраїнської міської ради</t>
  </si>
  <si>
    <t>Утримання центру соціальних служб для сім`ї, дітей  та молоді Южноукраїнської міської ради</t>
  </si>
  <si>
    <t>Інші видатки (утримання служби соціально-психологічної підтримки населення управління молоді, спорту та культури Южноукраїнської міської ради)</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</si>
  <si>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міста Южноукраїнська)</t>
  </si>
  <si>
    <t>Охорона та раціональне використання природних ресурсів (природоохоронні заходи Міська програма "Охорона довкілля та навколишнього природного середовища м.Южноукраїнська на 2011-2015 роки")</t>
  </si>
  <si>
    <t>Виконавчий комітет Южноукраїнської міської ради (архів)</t>
  </si>
  <si>
    <t>Утримання та навчально-тренувальна робота дитячо-юнацьких спортивних шкіл</t>
  </si>
  <si>
    <t>100201</t>
  </si>
  <si>
    <t>090406</t>
  </si>
  <si>
    <t>120400</t>
  </si>
  <si>
    <t>180100</t>
  </si>
  <si>
    <t>Утримання загальноосвітніх шкіл</t>
  </si>
  <si>
    <t xml:space="preserve">Утримання дошкільних закладів </t>
  </si>
  <si>
    <t xml:space="preserve">Методична робота та інші заходи у сфері освіти </t>
  </si>
  <si>
    <t>Т.О.Гончарова</t>
  </si>
  <si>
    <t>180000</t>
  </si>
  <si>
    <t>Утримання загальноосвітніх шкіл (субвенція з обласного бюджету (депутатська))</t>
  </si>
  <si>
    <t>Інші видатки (Міська програма щодо організації мобілізаційної роботи в місті Южноукраїнську на 2014 - 2015 роки)</t>
  </si>
  <si>
    <t>Міська програма реформування і розвитку житлово-комунального господарства міста Южноукраїнська на 2010 - 2014 роки (бюджет розвитку)</t>
  </si>
  <si>
    <t>Видатки на проведення робіт , пов’язаних із будівництвом, реконструкцією, ремонтом  та утриманням автомобільних доріг</t>
  </si>
  <si>
    <t>тис.грн.</t>
  </si>
  <si>
    <t>Територіальні центри соціального обслуговування (утримання комунального закладу "Територіальний центр соціального обслуговування" (надання соціальних послуг) міста Южноукраїнська)</t>
  </si>
  <si>
    <t>240602</t>
  </si>
  <si>
    <t>240600</t>
  </si>
  <si>
    <t>250362</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</si>
  <si>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</si>
  <si>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.091103</t>
  </si>
  <si>
    <t>250331</t>
  </si>
  <si>
    <t>Додаткова дотація з державного бюджету місцевим бюджетам на покращення надання соціальних послуг найразливішим верствам населення</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</si>
  <si>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</si>
  <si>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.090413</t>
  </si>
  <si>
    <t xml:space="preserve">Органи місцевого самоврядування </t>
  </si>
  <si>
    <t>Органи місцевого самоврядування (кошти бюджету розвитку)</t>
  </si>
  <si>
    <t>100602</t>
  </si>
  <si>
    <t>Субвенція з державного бюджету на погашення заборгованості з різниці в тарифах на теплову енергію, послуги з централізованого водопостачання та водовідведення</t>
  </si>
  <si>
    <t xml:space="preserve">до рішення Южноукраїнської </t>
  </si>
  <si>
    <t>Органи місцевого самоврядування, всього, в тому числі:</t>
  </si>
  <si>
    <t>Освіта, всього, в тому числі:</t>
  </si>
  <si>
    <t>Інші установи освіти, всього, в тому числі:</t>
  </si>
  <si>
    <t>Соціальний захист та соціальне забезпечення, всього, в тому числі:</t>
  </si>
  <si>
    <t>Пільги (субвенція з державного бюджету), всього, в тому числі:</t>
  </si>
  <si>
    <t>Допомоги (субвенція з державного бюджету), разом, в тому числі:</t>
  </si>
  <si>
    <t>Допомоги, разом, в тому числі:</t>
  </si>
  <si>
    <t>Соціальне забезпечення, всього, в тому числі:</t>
  </si>
  <si>
    <t>Житлово-комунальне господарство, всього, в тому числі:</t>
  </si>
  <si>
    <t>Культура і мистецтво, всього, в тому числі:</t>
  </si>
  <si>
    <t>Засоби масової інформації, всього, в тому числі:</t>
  </si>
  <si>
    <t>Фізкультура і спорт, всього, в тому числі:</t>
  </si>
  <si>
    <t>Утримання управління освіти Южноукраїнської міської ради</t>
  </si>
  <si>
    <t>Інші видатки на соціальний захист населення (міська програма "Протидії захворюванню на туберкульоз у 2014 році")</t>
  </si>
  <si>
    <t>Інші видатки на соціальний захист населення (міська Програма "Забезпечення профілактики ВІЛ-інфекцій, догляду та підтримки ВІЛ-інфікованих і хворих на СНІД на 2014-2015 роки</t>
  </si>
  <si>
    <t>Інші видатки на соціальний захист населення (міська Програма "Розвитку донорства крові та її компонентів на 2012 - 2016 роки")</t>
  </si>
  <si>
    <t>Управління з питань надзвичайних ситуацій, мобілізаційної роботи та взаємодії з правоохоронними органами  Южноукраїнської міської ради (видатки цільового фонду)</t>
  </si>
  <si>
    <t>Загальноосвітні школи  (кошти бюджету розвитку)</t>
  </si>
  <si>
    <t>Центр соціальних служб сім’ї, дітей та молоді (утримання)  (кошти бюджету розвитку)</t>
  </si>
  <si>
    <t>Територіальні центри соціального обслуговування (утримання комунального закладу "Територіальний центр соціального обслуговування" (надання соціальних послуг) міста Южноукраїнська)  (кошти бюджету розвитку)</t>
  </si>
  <si>
    <t>Освітня субвенція з державного бюджету місцевим бюджетам</t>
  </si>
  <si>
    <t>080201</t>
  </si>
  <si>
    <t xml:space="preserve">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t>
  </si>
  <si>
    <t>Інші заходи по охороні  здоров'я (Міська програма  розвитку донорства крові  та її компонентів на 2012-2016 р.р.)</t>
  </si>
  <si>
    <t>Інші заходи по охороні  здоров'я (Міська програма  запобігання та лікування  серцево-судинних та судинно-мозкових захворювань на 2015-2020 р.р. )</t>
  </si>
  <si>
    <t>Інші заходи по охороні  здоров'я (Міська програма реформування медичного обслуговування населення міста Южноукраїнська на 2013-2018 роки )</t>
  </si>
  <si>
    <t>Програми і централізовані заходи боротьби з туберкульозом (Міська Соціальна програма протидії  захворюванню на туберкульоз на 2014 - 2017 роки)</t>
  </si>
  <si>
    <t>Програми і централізовані заходи профілактики СНІДу (Міська Соціальна програма  протидії ВІЛ- інфекції / СНІДу  на 2014-2019 р.р.)</t>
  </si>
  <si>
    <t>Забезпечення централізованих заходів з лікування хворих на цукровий та нецукровий діабет (Міська Цільова програма "Цукровий діабет" на 2014-2016 р.р.)</t>
  </si>
  <si>
    <t>Централізовані заходи з лікування онкологічних хворих (Міська програма боротьби з онкологічними захворюваннями в м.Южноукраїнську на період до 2016 року)</t>
  </si>
  <si>
    <t>081007</t>
  </si>
  <si>
    <t>081008</t>
  </si>
  <si>
    <t>081009</t>
  </si>
  <si>
    <t>081010</t>
  </si>
  <si>
    <t>Видатки на проведення робіт,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2013-2017 роки)</t>
  </si>
  <si>
    <t xml:space="preserve">Охорона та раціональне використання природних ресурсів (Міська програма охорони  довкілля та раціонального природокористування) м.Южноукраїнська на 2011-2015 роки  </t>
  </si>
  <si>
    <t>Цільові фонди</t>
  </si>
  <si>
    <t>Реверсна дотація</t>
  </si>
  <si>
    <t>090407</t>
  </si>
  <si>
    <t>Компенсація населенню додаткових витрат на оплату послуг газопостачання, централізованого опалення та централізованого постачання води</t>
  </si>
  <si>
    <t>Субвенція з державного бюджету на виплату допомоги по догляду за інвалідом І та ІІ групи внаслідок психічного розладу</t>
  </si>
  <si>
    <t>Програма стабілізації та соціально-економічного розвитку територій (Міська програма приватизації об"єктів, що належать до комунальної власності територіальної громади міста Южноукраїнська на 2015-2017 роки )</t>
  </si>
  <si>
    <t>Програма стабілізації та соціально-економічного розвитку територій (Міська програма управління  майном комунальної форми власності  міста Южноукраїнська на 2015-2019 роки )</t>
  </si>
  <si>
    <t>Охорона здоров’я</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</si>
  <si>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(кошти бюджету розвитку)</t>
  </si>
  <si>
    <t>Групи централізованого господарського обслуговування (кошти бюджету розвитку)</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</si>
  <si>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t>
  </si>
  <si>
    <t>Благоустрій міст, сіл, селищ ( міська Програма "Зайнятості населення  міста Южноукраїнська на період до 2017 року") - громадські роботи</t>
  </si>
  <si>
    <t>Субвенція з обласного бюджету місцевим бюджетам</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</si>
  <si>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(за рахунок коштів медичної субвенції з державного бюджету)</t>
  </si>
  <si>
    <t>Комплексна програма "Молоде покоління м. Южноукраїнська" на 2012-2015 роки</t>
  </si>
  <si>
    <t>210106</t>
  </si>
  <si>
    <t>Заходи у сфері захисту населення і територій від надзвичайних ситуацій техногенного та природного характеру (субвенція з обласного бюджету)</t>
  </si>
  <si>
    <t>Інші видатки на соціальний захист населення (субвенція з обласного бюджету)</t>
  </si>
  <si>
    <t>Освітня субвенція (кошти бюджету розвитку)</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</si>
  <si>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(кошти бюджету розвитку)</t>
  </si>
  <si>
    <t>Субвенція з обласного бюджету на виконання депутатами обласної ради доручень виборців, відповідно до програм, затверджених обласною радою на 2015 рік (кошти бюджету розвитку)</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</si>
  <si>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2011-2015роки)(кошти бюджету розвитку)</t>
  </si>
  <si>
    <t>Методична робота та інші заходи у сфері освіти (кошти бюджету розвитку)</t>
  </si>
  <si>
    <t>Централізована бухгалтерія управління освіти Южноукраїнської міської ради (кошти бюджету розвитку)</t>
  </si>
  <si>
    <t>інші заклади (кошти бюджету розвитку)</t>
  </si>
  <si>
    <t>МП "Розвитку освіти в м.Южноукраїнську на 2011-2015 роки" (кошти бюджету розвитку)</t>
  </si>
  <si>
    <t>Інші видатки на надання соціальних послуг (міська програма "Турбота")(кошти бюджету розвитку)</t>
  </si>
  <si>
    <t>090501</t>
  </si>
  <si>
    <t>Інші культурно - освітні заклади та заходи (Програма розвитку культури міста Южноукраїнська)</t>
  </si>
  <si>
    <t>Організація та проведення громадських робіт</t>
  </si>
  <si>
    <t>Культура i мистецтво</t>
  </si>
  <si>
    <t>Програма стабілізації та соціально-економічного розвитку території (міська Програма приватизації об’єктів, що належать до комунальної власності територіальної громади м.Южноукраїнська на 2015-2017 роки)</t>
  </si>
  <si>
    <t>Видатки на запобігання та ліквідацію надзвичайних ситуацій та наслідків стихійного лиха (міська цільова соціальна Програма  захисту населення і територій від надзвичайних ситуацій техногенного та природного характеру на 2014-2017 роки)</t>
  </si>
  <si>
    <t>Заходи у сфері захисту населення і територій від надзвичайних ситуацій техногенного та природного характеру (субвенція з державного бюджету)</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</si>
  <si>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2016 рік )</t>
  </si>
  <si>
    <t>070501</t>
  </si>
  <si>
    <t>Професійно-технічні заклади освіти</t>
  </si>
  <si>
    <t>Інші заходи по охороні  здоров'я (Міська Репродуктивне здоров'я населення міста Южноукраїнськ на 2016-2020 р.р.)</t>
  </si>
  <si>
    <t>080006</t>
  </si>
  <si>
    <t>Програми і централізовані заходи з імунопрофілактики (Міська програма імунопрофілактики та захисту населення від інфекційних хвороб на 2016-2020 роки)</t>
  </si>
  <si>
    <t>Організація та проведення громадських робіт (Міська програма зайнятості  населення міста Южноукраїнська на період до 2017 року в частині оплачуваних громадських робіт)</t>
  </si>
  <si>
    <t>Соціальні програми і заходи державних органів у справах молоді (міська комплексна програма "Молоде покоління м. Южноукраїнська" на 2016-2020 роки )</t>
  </si>
  <si>
    <t>Інші програми соціального захисту дітей (міська Програма захисту прав дітей міста Южноукраїнська "Дитинство"на 2016 рік)</t>
  </si>
  <si>
    <t>090802</t>
  </si>
  <si>
    <t>Благоустрій міст, сіл, селищ (Міська програма охорони тваринного світу та регулювання чисельності бродячих тварин в місті  Южноукраїнську на 2012-2016 роки )</t>
  </si>
  <si>
    <t>Благоустрій міст, сіл, селищ (Міська програма поводження з твердими побутовими  відходами   на території міста Южноукраїнська на 2013 - 2020 роки)</t>
  </si>
  <si>
    <t>Благоустрій міст, сіл, селищ (Міська програма реформування і розвитку житлово-комунального господарства міста Южноукраїнська на 2016-2020 роки )</t>
  </si>
  <si>
    <t>Програма стабілізації та соціально-економічного розвитку територій (Міська програма реформування і розвитку житлово-комунального господарства міста Южноукраїнська на 2016-2020 роки )</t>
  </si>
  <si>
    <t>Капітальний ремонт житлового фонду місцевих органів влади (Міська програма реформування і розвитку житлово-комунального господарства міста Южноукраїнська на  2016-2020 роки)</t>
  </si>
  <si>
    <t>Житлово-експлуатаційне господарство (Міська програма Капітального будівництва об"єктів житлово-комунального господарства  і соціальної інфраструктури м.Южноукраїнську на 2016-2020 роки )</t>
  </si>
  <si>
    <t>Теплові мережі (Міська програма реформування і розвитку житлово-комунального господарства міста Южноукраїнська на  2016-2020 роки)</t>
  </si>
  <si>
    <t>Теплові мережі (Міська програма енергозбереження в сфері житлово-комунального господарства м.Южноукраїнська на  2016-2020 роки )</t>
  </si>
  <si>
    <t>Водопровідно-каналізаційне господарство (Міська програма реформування і розвитку житлово-комунального господарства міста Южноукраїнська на 2016-2020 роки )</t>
  </si>
  <si>
    <t>Капітальні вкладення (Міськ програма Капітального будівництва об"єктів житлово-комунального господарства  і соціальної інфраструктури м.Южноукраїнську на  2016-2020 роки ) розпорядник виконавчий комітет Южноукраїнської міської ради</t>
  </si>
  <si>
    <t>Капітальні вкладення (Міськ програма Капітального будівництва об"єктів житлово-комунального господарства  і соціальної інфраструктури м.Южноукраїнську на  2016-2020 роки ) розпорядник управління житлово-комунального господарства та будівництва Южноукраїнської міської ради</t>
  </si>
  <si>
    <t>Видатки на проведення робіт, пов'язаних із будівництвом, реконструкцією, ремонтом та утриманням автомобільних доріг  (Міська програма Капітального будівництва об"єктів житлово-комунального господарства  і соціальної інфраструктури м.Южноукраїнську на 2016-2020 роки )</t>
  </si>
  <si>
    <t>Охорона та раціональне використання природних ресурсів міська програма охорони довкілля та раціонального природокористування міста Южноукраїнська на 2016-2020 роки)</t>
  </si>
  <si>
    <t>Цільові фонди, утворені Верховною Радою Автономної Республіки Крим, органами місцевого самоврядування і місцевими органами виконавчої влади (Міська програма боротьби з онкологічними захворюваннями в м.Южноукраїнську на період до 2016 року)</t>
  </si>
  <si>
    <t>Цільовий фонд Южноукраїнської міської ради для вирішення питань розвитку  інфраструктури міста (Міська програма реформування і розвитку житлово-комунального господарства міста Южноукраїнська на 2016-2020 роки)</t>
  </si>
  <si>
    <t xml:space="preserve">Субвенція з міського бюджету державном бюджету на виконання програм соціально-економічного та кльтурного розвитку регіонів (міська програма розвитку малого та середнього підприємництва в м.Южноукраїнську на 2015-2016 роки) </t>
  </si>
  <si>
    <t xml:space="preserve">Виконання                                     за  відповідний період 2016 року                              </t>
  </si>
  <si>
    <t>Утримання управління соціального захисту населення, охорони здоров’я та праці Южноукраїнської міської ради</t>
  </si>
  <si>
    <t>Утримання управління екології, охорони навколишнього середовища та земельних відносин Южноукраїнської міської ради</t>
  </si>
  <si>
    <t xml:space="preserve"> 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на 2016 рік</t>
  </si>
  <si>
    <t>091102</t>
  </si>
  <si>
    <t>Програми і заходи центрів соціальних служб для сім'ї, дітей та молоді (Міська комплексна програма  "Молоде покоління  м.Южноукраїнська" на 2016-2020 роки)</t>
  </si>
  <si>
    <t>Житлово - експлуатаційне господарство  (міська програма управління  майном комунальної форми власності  міста Южноукраїнська на 2015-2019 роки)</t>
  </si>
  <si>
    <t>Житлово - експлуатаційне господарство (міська Програма "Реформування і розвитку житлово-комунального господарства м.Южноукраїнська на 2016 - 2020 роки")</t>
  </si>
  <si>
    <t>Програма стабілізації та соціально-економічного розвитку територій (Міська програма охорони тваринного світу та регулювання чисельності бродячих тварин в м.Южноукраїнську на 2012-2016 роки)</t>
  </si>
  <si>
    <t>Програма стабілізації та соціально-економічного розвитку територій ( міська комплексна програма  профілактики злочинності та вдосконалення системи захисту конституційних прав і свобод громадян в місті Южноукраїнську на 2016 рік)</t>
  </si>
  <si>
    <t>Субвенція з місцевого бюджету державному бюджету на виконання програм соціально-економічного та культурного розвитку регіонів (міська Цільова  програма  захисту  населення і територій від надзвичайних ситуацій техногенного та природного характеру на 2014-2017 роки)</t>
  </si>
  <si>
    <t>Професійно-технічні заклади освіти (кошти бюджету розвитку)</t>
  </si>
  <si>
    <t>Теплові мережі (Міська програма Капітального будівництва об"єктів житлово-комунального господарства  і соціальної інфраструктури м.Южноукраїнську на 2016-2020 роки )</t>
  </si>
  <si>
    <t>Водопровідно-каналізаційне господарство (Міська програма Капітального будівництва об"єктів житлово-комунального господарства  і соціальної інфраструктури м.Южноукраїнську на 2016-2020 роки )(кошти бюджету розвитку)</t>
  </si>
  <si>
    <t>Водопровідно-каналізаційне господарство (Міська програма Питна вода м.Южноукраїнську на 2007-2020 роки )(кошти бюджету розвитку)</t>
  </si>
  <si>
    <t>Видатки на проведення робіт, пов'язаних із будівництвом, реконструкцією, ремонтом та утриманням автомобільних доріг  (Міська програма Розвитку дорожнього руху та його безпеки в м.Южноукраїнську на 2016-2020 роки )</t>
  </si>
  <si>
    <t>Міська програма "Капітального будівництва об"єктів житлово-комунального господарства  і соціальної інфраструктури м.Южноукраїнську на  2016-2020 роки" (бюджет розвитку)</t>
  </si>
  <si>
    <t xml:space="preserve">Житлово-експлуатаційне господарство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</si>
  <si>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Водопровідно-каналізаційне господарство (міська Програма "Реформування і розвитку житлово-комунального господарства м.Южноукраїнська на 2016 - 2020 роки")</t>
  </si>
  <si>
    <t>Землеустрій (міська Програма розвитку земельних відносин на 2011 - 2016 роки)</t>
  </si>
  <si>
    <t>Видатки на впровадження засобів обліку витрат та регулювання споживання води та теплової енергії  (Міська програма Капітального будівництва об"єктів житлово-комунального господарства  і соціальної інфраструктури м.Южноукраїнську на 2016-2020 роки )(кошти бюджету розвитку)</t>
  </si>
  <si>
    <t>Капітальні вкладення (Субвенція з державного бюджету місцевим бюджетам здійснення заходів щодо соціально-економічного розвитку окремих територій)</t>
  </si>
  <si>
    <t>Капітальні вкладення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</si>
  <si>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Програма стабілізації та соціально-економічного розвитку територій (Міська програма охорони тваринного світу та регулювання чисельності бродячих тварин в місті  Южноукраїнську на 2012-2016 роки ) (бюджет розвитку)</t>
  </si>
  <si>
    <t>Цільові фонди, утворені Верховною Радою Автономної Республіки Крим, органами місцевого самоврядування і місцевими органами виконавчої влади (міська програма  розвитку донорства крові  та її компонентів на 2012-2016 роки)</t>
  </si>
  <si>
    <t>Програма стабілізації та соціально-економічного розвитку територій (Міська програма "Управління майном комунальної власності м.Южноукраїнська на 2015 - 2019 роки") (бюджет розвитку)</t>
  </si>
  <si>
    <t>за видатками за 9 місяців 2016 року</t>
  </si>
  <si>
    <t>міської ради</t>
  </si>
  <si>
    <t>Додаток 2</t>
  </si>
  <si>
    <t xml:space="preserve"> від   __03.11.2016___ №  _339___</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</si>
</sst>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000"/>
    <numFmt numFmtId="189" formatCode="0.000"/>
    <numFmt numFmtId="190" formatCode="0.0"/>
    <numFmt numFmtId="191" formatCode="0.0_ ;\-0.0\ "/>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_ ;[Red]\-0.0\ "/>
    <numFmt numFmtId="197" formatCode="#,##0.0"/>
    <numFmt numFmtId="198" formatCode="0.00000"/>
    <numFmt numFmtId="199" formatCode="0.000000"/>
    <numFmt numFmtId="200" formatCode="0.0000000"/>
  </numFmts>
  <fonts count="50">
    <font>
      <sz val="10"/>
      <name val="Arial Cyr"/>
      <family val="0"/>
    </font>
    <font>
      <sz val="12"/>
      <color indexed="8"/>
      <name val="Times New Roman"/>
      <family val="1"/>
    </font>
    <font>
      <sz val="12"/>
      <name val="Times New Roman"/>
      <family val="1"/>
    </font>
    <font>
      <u val="single"/>
      <sz val="10"/>
      <color indexed="12"/>
      <name val="Arial Cyr"/>
      <family val="0"/>
    </font>
    <font>
      <u val="single"/>
      <sz val="10"/>
      <color indexed="36"/>
      <name val="Arial Cyr"/>
      <family val="0"/>
    </font>
    <font>
      <u val="single"/>
      <sz val="12"/>
      <color indexed="8"/>
      <name val="Times New Roman"/>
      <family val="1"/>
    </font>
    <font>
      <u val="single"/>
      <sz val="12"/>
      <name val="Times New Roman"/>
      <family val="1"/>
    </font>
    <font>
      <sz val="18"/>
      <name val="Times New Roman"/>
      <family val="1"/>
    </font>
    <font>
      <sz val="20"/>
      <name val="Times New Roman"/>
      <family val="1"/>
    </font>
    <font>
      <i/>
      <sz val="20"/>
      <name val="Times New Roman"/>
      <family val="1"/>
    </font>
    <font>
      <i/>
      <u val="single"/>
      <sz val="12"/>
      <name val="Times New Roman"/>
      <family val="1"/>
    </font>
    <font>
      <i/>
      <u val="single"/>
      <sz val="12"/>
      <color indexed="8"/>
      <name val="Times New Roman"/>
      <family val="1"/>
    </font>
    <font>
      <sz val="16"/>
      <name val="Times New Roman"/>
      <family val="1"/>
    </font>
    <font>
      <b/>
      <sz val="12"/>
      <name val="Times New Roman"/>
      <family val="1"/>
    </font>
    <font>
      <sz val="12"/>
      <name val="Times New Roman Cyr"/>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4" fillId="0" borderId="0">
      <alignment/>
      <protection/>
    </xf>
    <xf numFmtId="0" fontId="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11">
    <xf numFmtId="0" fontId="0" fillId="0" borderId="0" xfId="0"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wrapText="1"/>
    </xf>
    <xf numFmtId="190" fontId="1" fillId="0" borderId="0" xfId="0" applyNumberFormat="1" applyFont="1" applyFill="1" applyBorder="1" applyAlignment="1">
      <alignment horizontal="right" wrapText="1"/>
    </xf>
    <xf numFmtId="190" fontId="2" fillId="0" borderId="0" xfId="0" applyNumberFormat="1" applyFont="1" applyFill="1" applyAlignment="1">
      <alignment/>
    </xf>
    <xf numFmtId="0" fontId="2" fillId="0" borderId="10" xfId="0" applyFont="1" applyFill="1" applyBorder="1" applyAlignment="1">
      <alignment horizontal="left" wrapText="1"/>
    </xf>
    <xf numFmtId="190" fontId="1" fillId="0" borderId="0" xfId="0" applyNumberFormat="1" applyFont="1" applyFill="1" applyBorder="1" applyAlignment="1">
      <alignment/>
    </xf>
    <xf numFmtId="0" fontId="2" fillId="0" borderId="10" xfId="0" applyFont="1" applyFill="1" applyBorder="1" applyAlignment="1">
      <alignment wrapText="1"/>
    </xf>
    <xf numFmtId="49" fontId="1" fillId="0" borderId="10" xfId="0" applyNumberFormat="1" applyFont="1" applyFill="1" applyBorder="1" applyAlignment="1">
      <alignment horizontal="center"/>
    </xf>
    <xf numFmtId="0" fontId="2" fillId="0" borderId="10" xfId="0" applyNumberFormat="1" applyFont="1" applyFill="1" applyBorder="1" applyAlignment="1">
      <alignment wrapText="1"/>
    </xf>
    <xf numFmtId="49" fontId="2" fillId="0" borderId="10" xfId="0" applyNumberFormat="1" applyFont="1" applyFill="1" applyBorder="1" applyAlignment="1">
      <alignment horizontal="center" wrapText="1"/>
    </xf>
    <xf numFmtId="0" fontId="1" fillId="0" borderId="10" xfId="0" applyFont="1" applyFill="1" applyBorder="1" applyAlignment="1">
      <alignment wrapText="1"/>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wrapText="1"/>
    </xf>
    <xf numFmtId="0" fontId="1" fillId="0" borderId="10" xfId="0" applyFont="1" applyFill="1" applyBorder="1" applyAlignment="1">
      <alignment horizontal="left" wrapText="1"/>
    </xf>
    <xf numFmtId="0" fontId="2" fillId="0" borderId="10" xfId="0" applyFont="1" applyFill="1" applyBorder="1" applyAlignment="1">
      <alignment vertical="justify" wrapText="1"/>
    </xf>
    <xf numFmtId="0" fontId="2" fillId="0" borderId="12" xfId="0" applyFont="1" applyFill="1" applyBorder="1" applyAlignment="1">
      <alignment wrapText="1"/>
    </xf>
    <xf numFmtId="0" fontId="1" fillId="0" borderId="10" xfId="0" applyNumberFormat="1" applyFont="1" applyFill="1" applyBorder="1" applyAlignment="1">
      <alignment wrapText="1"/>
    </xf>
    <xf numFmtId="49" fontId="1" fillId="0" borderId="10" xfId="0" applyNumberFormat="1" applyFont="1" applyFill="1" applyBorder="1" applyAlignment="1">
      <alignment/>
    </xf>
    <xf numFmtId="0" fontId="5" fillId="0" borderId="10" xfId="0" applyFont="1" applyFill="1" applyBorder="1" applyAlignment="1">
      <alignment horizontal="center"/>
    </xf>
    <xf numFmtId="0" fontId="5" fillId="0" borderId="12" xfId="0" applyFont="1" applyFill="1" applyBorder="1" applyAlignment="1">
      <alignment horizontal="center"/>
    </xf>
    <xf numFmtId="0" fontId="1" fillId="0" borderId="10" xfId="0" applyFont="1" applyFill="1" applyBorder="1" applyAlignment="1">
      <alignment horizontal="center"/>
    </xf>
    <xf numFmtId="0" fontId="1" fillId="0" borderId="13" xfId="0" applyFont="1" applyFill="1" applyBorder="1" applyAlignment="1">
      <alignment horizontal="left" wrapText="1"/>
    </xf>
    <xf numFmtId="49" fontId="1" fillId="0" borderId="10" xfId="0" applyNumberFormat="1" applyFont="1" applyFill="1" applyBorder="1" applyAlignment="1">
      <alignment horizontal="left"/>
    </xf>
    <xf numFmtId="0" fontId="2" fillId="0" borderId="0" xfId="0" applyFont="1" applyFill="1" applyAlignment="1">
      <alignment wrapText="1"/>
    </xf>
    <xf numFmtId="49" fontId="1" fillId="0" borderId="14" xfId="0" applyNumberFormat="1" applyFont="1" applyFill="1" applyBorder="1" applyAlignment="1">
      <alignment horizontal="center"/>
    </xf>
    <xf numFmtId="0" fontId="11" fillId="0" borderId="0" xfId="0" applyFont="1" applyFill="1" applyBorder="1" applyAlignment="1">
      <alignment horizontal="center"/>
    </xf>
    <xf numFmtId="0" fontId="2" fillId="0" borderId="0" xfId="0" applyFont="1" applyFill="1" applyBorder="1" applyAlignment="1">
      <alignment/>
    </xf>
    <xf numFmtId="190" fontId="1" fillId="0" borderId="0" xfId="0" applyNumberFormat="1" applyFont="1" applyFill="1" applyBorder="1" applyAlignment="1">
      <alignment horizontal="right"/>
    </xf>
    <xf numFmtId="0" fontId="8" fillId="0" borderId="0" xfId="0" applyFont="1" applyFill="1" applyAlignment="1">
      <alignment/>
    </xf>
    <xf numFmtId="197" fontId="8" fillId="0" borderId="0" xfId="0" applyNumberFormat="1" applyFont="1" applyFill="1" applyAlignment="1">
      <alignment/>
    </xf>
    <xf numFmtId="0" fontId="8" fillId="0" borderId="0" xfId="0" applyFont="1" applyFill="1" applyAlignment="1">
      <alignment horizontal="center"/>
    </xf>
    <xf numFmtId="197" fontId="1" fillId="0" borderId="10" xfId="0" applyNumberFormat="1" applyFont="1" applyFill="1" applyBorder="1" applyAlignment="1">
      <alignment horizontal="right" wrapText="1"/>
    </xf>
    <xf numFmtId="197" fontId="1" fillId="0" borderId="10" xfId="0" applyNumberFormat="1" applyFont="1" applyFill="1" applyBorder="1" applyAlignment="1">
      <alignment/>
    </xf>
    <xf numFmtId="197" fontId="2" fillId="0" borderId="0" xfId="0" applyNumberFormat="1" applyFont="1" applyFill="1" applyAlignment="1">
      <alignment/>
    </xf>
    <xf numFmtId="197" fontId="1" fillId="0" borderId="12" xfId="0" applyNumberFormat="1" applyFont="1" applyFill="1" applyBorder="1" applyAlignment="1">
      <alignment/>
    </xf>
    <xf numFmtId="197" fontId="1" fillId="0" borderId="0" xfId="0" applyNumberFormat="1" applyFont="1" applyFill="1" applyBorder="1" applyAlignment="1">
      <alignment/>
    </xf>
    <xf numFmtId="197" fontId="1" fillId="0" borderId="10" xfId="0" applyNumberFormat="1" applyFont="1" applyFill="1" applyBorder="1" applyAlignment="1">
      <alignment horizontal="right"/>
    </xf>
    <xf numFmtId="197" fontId="1" fillId="0" borderId="11" xfId="0" applyNumberFormat="1" applyFont="1" applyFill="1" applyBorder="1" applyAlignment="1">
      <alignment horizontal="right"/>
    </xf>
    <xf numFmtId="197" fontId="1" fillId="0" borderId="11" xfId="0" applyNumberFormat="1" applyFont="1" applyFill="1" applyBorder="1" applyAlignment="1">
      <alignment/>
    </xf>
    <xf numFmtId="197" fontId="1" fillId="0" borderId="11" xfId="0" applyNumberFormat="1" applyFont="1" applyFill="1" applyBorder="1" applyAlignment="1">
      <alignment horizontal="right" wrapText="1"/>
    </xf>
    <xf numFmtId="197" fontId="2" fillId="0" borderId="10" xfId="0" applyNumberFormat="1" applyFont="1" applyFill="1" applyBorder="1" applyAlignment="1">
      <alignment/>
    </xf>
    <xf numFmtId="0" fontId="8" fillId="0" borderId="0" xfId="0" applyFont="1" applyFill="1" applyBorder="1" applyAlignment="1">
      <alignment/>
    </xf>
    <xf numFmtId="0" fontId="9" fillId="0" borderId="0" xfId="0" applyFont="1" applyFill="1" applyBorder="1" applyAlignment="1">
      <alignment horizont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wrapText="1"/>
    </xf>
    <xf numFmtId="0" fontId="10" fillId="0" borderId="0" xfId="0" applyFont="1" applyFill="1" applyBorder="1" applyAlignment="1">
      <alignment horizontal="center" wrapText="1"/>
    </xf>
    <xf numFmtId="49" fontId="1" fillId="0" borderId="10" xfId="0" applyNumberFormat="1" applyFont="1" applyFill="1" applyBorder="1" applyAlignment="1">
      <alignment horizontal="left" wrapText="1"/>
    </xf>
    <xf numFmtId="49" fontId="2" fillId="0" borderId="10" xfId="0" applyNumberFormat="1" applyFont="1" applyFill="1" applyBorder="1" applyAlignment="1">
      <alignment horizontal="left" wrapText="1"/>
    </xf>
    <xf numFmtId="0" fontId="2" fillId="0" borderId="15" xfId="0" applyFont="1" applyFill="1" applyBorder="1" applyAlignment="1">
      <alignment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wrapText="1"/>
    </xf>
    <xf numFmtId="0" fontId="2" fillId="0" borderId="12" xfId="0" applyFont="1" applyFill="1" applyBorder="1" applyAlignment="1">
      <alignment horizontal="left" wrapText="1"/>
    </xf>
    <xf numFmtId="190" fontId="2" fillId="0" borderId="0" xfId="0" applyNumberFormat="1" applyFont="1" applyFill="1" applyBorder="1" applyAlignment="1">
      <alignment/>
    </xf>
    <xf numFmtId="0" fontId="12" fillId="0" borderId="0" xfId="0" applyNumberFormat="1" applyFont="1" applyFill="1" applyBorder="1" applyAlignment="1" applyProtection="1">
      <alignment/>
      <protection/>
    </xf>
    <xf numFmtId="197" fontId="12" fillId="0" borderId="0" xfId="0" applyNumberFormat="1" applyFont="1" applyFill="1" applyAlignment="1">
      <alignment/>
    </xf>
    <xf numFmtId="0" fontId="12" fillId="0" borderId="0" xfId="0" applyFont="1" applyFill="1" applyAlignment="1">
      <alignment horizontal="center"/>
    </xf>
    <xf numFmtId="0" fontId="12" fillId="0" borderId="0" xfId="0" applyFont="1" applyFill="1" applyAlignment="1">
      <alignment/>
    </xf>
    <xf numFmtId="0" fontId="2" fillId="33" borderId="0" xfId="0" applyFont="1" applyFill="1" applyAlignment="1">
      <alignment/>
    </xf>
    <xf numFmtId="0" fontId="5" fillId="33" borderId="10" xfId="0" applyFont="1" applyFill="1" applyBorder="1" applyAlignment="1">
      <alignment horizontal="center"/>
    </xf>
    <xf numFmtId="190" fontId="1" fillId="33" borderId="0" xfId="0" applyNumberFormat="1" applyFont="1" applyFill="1" applyBorder="1" applyAlignment="1">
      <alignment/>
    </xf>
    <xf numFmtId="190" fontId="1" fillId="33" borderId="0" xfId="0" applyNumberFormat="1" applyFont="1" applyFill="1" applyBorder="1" applyAlignment="1">
      <alignment horizontal="right"/>
    </xf>
    <xf numFmtId="49" fontId="1" fillId="33" borderId="10" xfId="0" applyNumberFormat="1" applyFont="1" applyFill="1" applyBorder="1" applyAlignment="1">
      <alignment horizontal="left"/>
    </xf>
    <xf numFmtId="4" fontId="1" fillId="0" borderId="10" xfId="0" applyNumberFormat="1" applyFont="1" applyFill="1" applyBorder="1" applyAlignment="1">
      <alignment horizontal="right"/>
    </xf>
    <xf numFmtId="0" fontId="12" fillId="33" borderId="0" xfId="0" applyFont="1" applyFill="1" applyAlignment="1">
      <alignment/>
    </xf>
    <xf numFmtId="0" fontId="12" fillId="33" borderId="0" xfId="0" applyFont="1" applyFill="1" applyBorder="1" applyAlignment="1">
      <alignment/>
    </xf>
    <xf numFmtId="0" fontId="2" fillId="33" borderId="0" xfId="0" applyFont="1" applyFill="1" applyBorder="1" applyAlignment="1">
      <alignment/>
    </xf>
    <xf numFmtId="0" fontId="2" fillId="33" borderId="0" xfId="0" applyFont="1" applyFill="1" applyBorder="1" applyAlignment="1">
      <alignment horizontal="center" wrapText="1"/>
    </xf>
    <xf numFmtId="0" fontId="2" fillId="33" borderId="0" xfId="0" applyFont="1" applyFill="1" applyAlignment="1">
      <alignment horizontal="center" wrapText="1"/>
    </xf>
    <xf numFmtId="190" fontId="2" fillId="33" borderId="0" xfId="0" applyNumberFormat="1" applyFont="1" applyFill="1" applyAlignment="1">
      <alignment horizontal="center" wrapText="1"/>
    </xf>
    <xf numFmtId="190" fontId="2" fillId="33" borderId="0" xfId="0" applyNumberFormat="1" applyFont="1" applyFill="1" applyBorder="1" applyAlignment="1">
      <alignment/>
    </xf>
    <xf numFmtId="0" fontId="2" fillId="0" borderId="0" xfId="0" applyFont="1" applyFill="1" applyAlignment="1">
      <alignment horizontal="left" wrapText="1"/>
    </xf>
    <xf numFmtId="0" fontId="1" fillId="0" borderId="12" xfId="0" applyFont="1" applyFill="1" applyBorder="1" applyAlignment="1">
      <alignment wrapText="1"/>
    </xf>
    <xf numFmtId="0" fontId="2" fillId="0" borderId="0" xfId="0" applyFont="1" applyFill="1" applyBorder="1" applyAlignment="1">
      <alignment horizontal="left" wrapText="1"/>
    </xf>
    <xf numFmtId="197" fontId="11" fillId="0" borderId="0" xfId="0" applyNumberFormat="1" applyFont="1" applyFill="1" applyBorder="1" applyAlignment="1">
      <alignment horizontal="center"/>
    </xf>
    <xf numFmtId="0" fontId="5" fillId="34" borderId="11" xfId="0" applyFont="1" applyFill="1" applyBorder="1" applyAlignment="1">
      <alignment horizontal="center"/>
    </xf>
    <xf numFmtId="0" fontId="1" fillId="34" borderId="10" xfId="0" applyFont="1" applyFill="1" applyBorder="1" applyAlignment="1">
      <alignment horizontal="left"/>
    </xf>
    <xf numFmtId="197" fontId="1" fillId="34" borderId="10" xfId="0" applyNumberFormat="1" applyFont="1" applyFill="1" applyBorder="1" applyAlignment="1">
      <alignment horizontal="right"/>
    </xf>
    <xf numFmtId="197" fontId="1" fillId="34" borderId="10" xfId="0" applyNumberFormat="1" applyFont="1" applyFill="1" applyBorder="1" applyAlignment="1">
      <alignment horizontal="right" wrapText="1"/>
    </xf>
    <xf numFmtId="197" fontId="1" fillId="34" borderId="11" xfId="0" applyNumberFormat="1" applyFont="1" applyFill="1" applyBorder="1" applyAlignment="1">
      <alignment/>
    </xf>
    <xf numFmtId="0" fontId="5" fillId="34" borderId="10" xfId="0" applyFont="1" applyFill="1" applyBorder="1" applyAlignment="1">
      <alignment horizontal="center"/>
    </xf>
    <xf numFmtId="0" fontId="1" fillId="34" borderId="10" xfId="0" applyFont="1" applyFill="1" applyBorder="1" applyAlignment="1">
      <alignment horizontal="left" wrapText="1"/>
    </xf>
    <xf numFmtId="197" fontId="1" fillId="34" borderId="11" xfId="0" applyNumberFormat="1" applyFont="1" applyFill="1" applyBorder="1" applyAlignment="1">
      <alignment horizontal="right" wrapText="1"/>
    </xf>
    <xf numFmtId="49" fontId="1" fillId="34" borderId="10" xfId="0" applyNumberFormat="1" applyFont="1" applyFill="1" applyBorder="1" applyAlignment="1">
      <alignment horizontal="center"/>
    </xf>
    <xf numFmtId="49" fontId="1" fillId="0" borderId="16" xfId="0" applyNumberFormat="1" applyFont="1" applyFill="1" applyBorder="1" applyAlignment="1">
      <alignment/>
    </xf>
    <xf numFmtId="49" fontId="1" fillId="0" borderId="16" xfId="0" applyNumberFormat="1" applyFont="1" applyFill="1" applyBorder="1" applyAlignment="1">
      <alignment horizontal="center"/>
    </xf>
    <xf numFmtId="0" fontId="1" fillId="0" borderId="16" xfId="0" applyFont="1" applyFill="1" applyBorder="1" applyAlignment="1">
      <alignment wrapText="1"/>
    </xf>
    <xf numFmtId="190" fontId="1" fillId="0" borderId="17" xfId="0" applyNumberFormat="1" applyFont="1" applyFill="1" applyBorder="1" applyAlignment="1">
      <alignment/>
    </xf>
    <xf numFmtId="0" fontId="2" fillId="0" borderId="17" xfId="0" applyFont="1" applyFill="1" applyBorder="1" applyAlignment="1">
      <alignment/>
    </xf>
    <xf numFmtId="190" fontId="1" fillId="0" borderId="17" xfId="0" applyNumberFormat="1" applyFont="1" applyFill="1" applyBorder="1" applyAlignment="1">
      <alignment horizontal="right"/>
    </xf>
    <xf numFmtId="0" fontId="15" fillId="0" borderId="16" xfId="53" applyFont="1" applyFill="1" applyBorder="1" applyAlignment="1" applyProtection="1">
      <alignment horizontal="left" wrapText="1"/>
      <protection/>
    </xf>
    <xf numFmtId="1" fontId="2" fillId="0" borderId="10" xfId="0" applyNumberFormat="1" applyFont="1" applyFill="1" applyBorder="1" applyAlignment="1">
      <alignment wrapText="1"/>
    </xf>
    <xf numFmtId="0" fontId="2" fillId="0" borderId="10" xfId="0" applyFont="1" applyFill="1" applyBorder="1" applyAlignment="1">
      <alignment horizontal="left" wrapText="1" shrinkToFit="1"/>
    </xf>
    <xf numFmtId="1" fontId="2" fillId="35" borderId="0" xfId="0" applyNumberFormat="1" applyFont="1" applyFill="1" applyBorder="1" applyAlignment="1">
      <alignment horizontal="left" wrapText="1"/>
    </xf>
    <xf numFmtId="1" fontId="2" fillId="35" borderId="10" xfId="0" applyNumberFormat="1" applyFont="1" applyFill="1" applyBorder="1" applyAlignment="1">
      <alignment horizontal="left" wrapText="1"/>
    </xf>
    <xf numFmtId="0" fontId="2" fillId="0" borderId="0" xfId="0" applyFont="1" applyFill="1" applyBorder="1" applyAlignment="1">
      <alignment wrapText="1"/>
    </xf>
    <xf numFmtId="1" fontId="2" fillId="0" borderId="0" xfId="0" applyNumberFormat="1" applyFont="1" applyFill="1" applyBorder="1" applyAlignment="1">
      <alignment wrapText="1"/>
    </xf>
    <xf numFmtId="1" fontId="2" fillId="0" borderId="0" xfId="0" applyNumberFormat="1" applyFont="1" applyFill="1" applyBorder="1" applyAlignment="1">
      <alignment horizontal="left" wrapText="1"/>
    </xf>
    <xf numFmtId="197" fontId="12" fillId="0" borderId="0" xfId="0" applyNumberFormat="1" applyFont="1" applyFill="1" applyAlignment="1">
      <alignment horizontal="left"/>
    </xf>
    <xf numFmtId="0" fontId="7" fillId="0" borderId="0" xfId="0" applyFont="1" applyFill="1" applyAlignment="1">
      <alignment horizontal="center"/>
    </xf>
    <xf numFmtId="0" fontId="2" fillId="0" borderId="17" xfId="0" applyFont="1" applyFill="1" applyBorder="1" applyAlignment="1">
      <alignment horizontal="right"/>
    </xf>
    <xf numFmtId="0" fontId="6" fillId="0" borderId="18" xfId="0" applyFont="1" applyFill="1" applyBorder="1" applyAlignment="1">
      <alignment horizontal="center" wrapText="1"/>
    </xf>
    <xf numFmtId="0" fontId="6" fillId="0" borderId="13" xfId="0" applyFont="1" applyFill="1" applyBorder="1" applyAlignment="1">
      <alignment horizontal="center" wrapText="1"/>
    </xf>
    <xf numFmtId="0" fontId="5" fillId="0" borderId="18" xfId="0" applyFont="1" applyFill="1" applyBorder="1" applyAlignment="1">
      <alignment horizontal="center"/>
    </xf>
    <xf numFmtId="0" fontId="5" fillId="0" borderId="13" xfId="0" applyFont="1" applyFill="1" applyBorder="1" applyAlignment="1">
      <alignment horizontal="center"/>
    </xf>
    <xf numFmtId="49" fontId="12" fillId="0" borderId="19" xfId="0" applyNumberFormat="1" applyFont="1" applyFill="1" applyBorder="1" applyAlignment="1">
      <alignment horizontal="left" wrapText="1"/>
    </xf>
    <xf numFmtId="197" fontId="12" fillId="0" borderId="19" xfId="0" applyNumberFormat="1" applyFont="1" applyFill="1" applyBorder="1" applyAlignment="1">
      <alignment horizontal="right"/>
    </xf>
    <xf numFmtId="0" fontId="2" fillId="0" borderId="0" xfId="0" applyFont="1" applyFill="1" applyAlignment="1">
      <alignment horizontal="left" wrapText="1"/>
    </xf>
    <xf numFmtId="0" fontId="2" fillId="0" borderId="0" xfId="0" applyFont="1" applyFill="1" applyAlignment="1">
      <alignment horizontal="center"/>
    </xf>
    <xf numFmtId="0" fontId="13" fillId="0" borderId="0" xfId="0" applyFont="1" applyFill="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55"/>
  <sheetViews>
    <sheetView tabSelected="1" view="pageBreakPreview" zoomScaleSheetLayoutView="100" zoomScalePageLayoutView="0" workbookViewId="0" topLeftCell="B317">
      <selection activeCell="C8" sqref="C8"/>
    </sheetView>
  </sheetViews>
  <sheetFormatPr defaultColWidth="9.00390625" defaultRowHeight="12.75"/>
  <cols>
    <col min="1" max="1" width="9.125" style="1" hidden="1" customWidth="1"/>
    <col min="2" max="2" width="13.25390625" style="1" customWidth="1"/>
    <col min="3" max="3" width="61.75390625" style="1" customWidth="1"/>
    <col min="4" max="4" width="14.375" style="1" customWidth="1"/>
    <col min="5" max="5" width="17.00390625" style="1" customWidth="1"/>
    <col min="6" max="6" width="11.625" style="1" hidden="1" customWidth="1"/>
    <col min="7" max="7" width="13.00390625" style="1" customWidth="1"/>
    <col min="8" max="8" width="15.375" style="1" customWidth="1"/>
    <col min="9" max="9" width="10.75390625" style="1" customWidth="1"/>
    <col min="10" max="10" width="9.125" style="1" customWidth="1"/>
    <col min="11" max="11" width="11.125" style="1" customWidth="1"/>
    <col min="12" max="16384" width="9.125" style="1" customWidth="1"/>
  </cols>
  <sheetData>
    <row r="1" spans="3:8" s="30" customFormat="1" ht="26.25">
      <c r="C1" s="31"/>
      <c r="E1" s="99" t="s">
        <v>465</v>
      </c>
      <c r="F1" s="99"/>
      <c r="G1" s="99"/>
      <c r="H1" s="99"/>
    </row>
    <row r="2" spans="5:8" s="30" customFormat="1" ht="26.25">
      <c r="E2" s="55" t="s">
        <v>340</v>
      </c>
      <c r="F2" s="56"/>
      <c r="G2" s="57"/>
      <c r="H2" s="57"/>
    </row>
    <row r="3" spans="5:8" s="30" customFormat="1" ht="26.25">
      <c r="E3" s="55" t="s">
        <v>464</v>
      </c>
      <c r="F3" s="56"/>
      <c r="G3" s="57"/>
      <c r="H3" s="57"/>
    </row>
    <row r="4" spans="5:8" s="30" customFormat="1" ht="26.25">
      <c r="E4" s="55" t="s">
        <v>466</v>
      </c>
      <c r="F4" s="56"/>
      <c r="G4" s="57"/>
      <c r="H4" s="57"/>
    </row>
    <row r="5" spans="1:11" s="30" customFormat="1" ht="42" customHeight="1">
      <c r="A5" s="100" t="s">
        <v>61</v>
      </c>
      <c r="B5" s="100"/>
      <c r="C5" s="100"/>
      <c r="D5" s="100"/>
      <c r="E5" s="100"/>
      <c r="F5" s="100"/>
      <c r="G5" s="100"/>
      <c r="H5" s="100"/>
      <c r="I5" s="32"/>
      <c r="K5" s="43"/>
    </row>
    <row r="6" spans="1:11" s="30" customFormat="1" ht="26.25">
      <c r="A6" s="100" t="s">
        <v>463</v>
      </c>
      <c r="B6" s="100"/>
      <c r="C6" s="100"/>
      <c r="D6" s="100"/>
      <c r="E6" s="100"/>
      <c r="F6" s="100"/>
      <c r="G6" s="100"/>
      <c r="H6" s="100"/>
      <c r="I6" s="44"/>
      <c r="K6" s="43"/>
    </row>
    <row r="7" spans="7:11" ht="15.75">
      <c r="G7" s="101" t="s">
        <v>325</v>
      </c>
      <c r="H7" s="101"/>
      <c r="I7" s="45"/>
      <c r="K7" s="45"/>
    </row>
    <row r="8" spans="1:11" ht="63">
      <c r="A8" s="2" t="s">
        <v>110</v>
      </c>
      <c r="B8" s="2" t="s">
        <v>115</v>
      </c>
      <c r="C8" s="2" t="s">
        <v>116</v>
      </c>
      <c r="D8" s="2" t="s">
        <v>114</v>
      </c>
      <c r="E8" s="2" t="s">
        <v>437</v>
      </c>
      <c r="F8" s="2" t="s">
        <v>255</v>
      </c>
      <c r="G8" s="2" t="s">
        <v>60</v>
      </c>
      <c r="H8" s="2" t="s">
        <v>59</v>
      </c>
      <c r="I8" s="46"/>
      <c r="K8" s="46"/>
    </row>
    <row r="9" spans="1:11" ht="15.75">
      <c r="A9" s="3">
        <v>1</v>
      </c>
      <c r="B9" s="3">
        <v>1</v>
      </c>
      <c r="C9" s="3">
        <v>2</v>
      </c>
      <c r="D9" s="3">
        <v>3</v>
      </c>
      <c r="E9" s="3">
        <v>4</v>
      </c>
      <c r="F9" s="3">
        <v>6</v>
      </c>
      <c r="G9" s="3">
        <v>5</v>
      </c>
      <c r="H9" s="3">
        <v>6</v>
      </c>
      <c r="I9" s="47"/>
      <c r="K9" s="28"/>
    </row>
    <row r="10" spans="1:11" ht="15.75">
      <c r="A10" s="102"/>
      <c r="B10" s="102"/>
      <c r="C10" s="102"/>
      <c r="D10" s="102"/>
      <c r="E10" s="102"/>
      <c r="F10" s="102"/>
      <c r="G10" s="102"/>
      <c r="H10" s="103"/>
      <c r="I10" s="7"/>
      <c r="K10" s="4"/>
    </row>
    <row r="11" spans="1:11" ht="15.75">
      <c r="A11" s="48" t="s">
        <v>117</v>
      </c>
      <c r="B11" s="14" t="s">
        <v>118</v>
      </c>
      <c r="C11" s="15" t="s">
        <v>341</v>
      </c>
      <c r="D11" s="33">
        <f>SUM(D12:D21)</f>
        <v>18301.1</v>
      </c>
      <c r="E11" s="33">
        <f>SUM(E12:E21)</f>
        <v>11820.6</v>
      </c>
      <c r="F11" s="33" t="e">
        <f>SUM(F12:F20)</f>
        <v>#REF!</v>
      </c>
      <c r="G11" s="33">
        <f aca="true" t="shared" si="0" ref="G11:G45">E11-D11</f>
        <v>-6480.499999999998</v>
      </c>
      <c r="H11" s="34">
        <f aca="true" t="shared" si="1" ref="H11:H45">E11/D11*100</f>
        <v>64.58956019037107</v>
      </c>
      <c r="I11" s="7"/>
      <c r="K11" s="4"/>
    </row>
    <row r="12" spans="1:11" ht="15.75">
      <c r="A12" s="19" t="s">
        <v>117</v>
      </c>
      <c r="B12" s="9" t="s">
        <v>118</v>
      </c>
      <c r="C12" s="12" t="s">
        <v>353</v>
      </c>
      <c r="D12" s="34">
        <v>1072.3</v>
      </c>
      <c r="E12" s="33">
        <v>731.6</v>
      </c>
      <c r="F12" s="33">
        <f>E12-K11</f>
        <v>731.6</v>
      </c>
      <c r="G12" s="33">
        <f t="shared" si="0"/>
        <v>-340.69999999999993</v>
      </c>
      <c r="H12" s="34">
        <f t="shared" si="1"/>
        <v>68.22717523081228</v>
      </c>
      <c r="I12" s="7"/>
      <c r="K12" s="4"/>
    </row>
    <row r="13" spans="1:11" ht="31.5">
      <c r="A13" s="19" t="s">
        <v>117</v>
      </c>
      <c r="B13" s="9" t="s">
        <v>118</v>
      </c>
      <c r="C13" s="12" t="s">
        <v>5</v>
      </c>
      <c r="D13" s="34">
        <v>7606.2</v>
      </c>
      <c r="E13" s="33">
        <v>4899.4</v>
      </c>
      <c r="F13" s="33">
        <f>E13-K12</f>
        <v>4899.4</v>
      </c>
      <c r="G13" s="33">
        <f t="shared" si="0"/>
        <v>-2706.8</v>
      </c>
      <c r="H13" s="34">
        <f t="shared" si="1"/>
        <v>64.4132418290342</v>
      </c>
      <c r="I13" s="7"/>
      <c r="K13" s="4"/>
    </row>
    <row r="14" spans="1:11" ht="47.25">
      <c r="A14" s="19"/>
      <c r="B14" s="9" t="s">
        <v>118</v>
      </c>
      <c r="C14" s="12" t="s">
        <v>87</v>
      </c>
      <c r="D14" s="34">
        <v>10</v>
      </c>
      <c r="E14" s="33">
        <v>1.3</v>
      </c>
      <c r="F14" s="33"/>
      <c r="G14" s="33">
        <f t="shared" si="0"/>
        <v>-8.7</v>
      </c>
      <c r="H14" s="34">
        <f t="shared" si="1"/>
        <v>13</v>
      </c>
      <c r="I14" s="7"/>
      <c r="K14" s="4"/>
    </row>
    <row r="15" spans="1:11" ht="31.5">
      <c r="A15" s="19" t="s">
        <v>117</v>
      </c>
      <c r="B15" s="9" t="s">
        <v>118</v>
      </c>
      <c r="C15" s="12" t="s">
        <v>6</v>
      </c>
      <c r="D15" s="34">
        <v>1801.5</v>
      </c>
      <c r="E15" s="33">
        <v>1148.6</v>
      </c>
      <c r="F15" s="33">
        <f>E15-K13</f>
        <v>1148.6</v>
      </c>
      <c r="G15" s="33">
        <f t="shared" si="0"/>
        <v>-652.9000000000001</v>
      </c>
      <c r="H15" s="34">
        <f t="shared" si="1"/>
        <v>63.75797946155981</v>
      </c>
      <c r="I15" s="7"/>
      <c r="K15" s="4"/>
    </row>
    <row r="16" spans="1:11" ht="31.5">
      <c r="A16" s="19" t="s">
        <v>117</v>
      </c>
      <c r="B16" s="9" t="s">
        <v>118</v>
      </c>
      <c r="C16" s="6" t="s">
        <v>438</v>
      </c>
      <c r="D16" s="34">
        <v>3048</v>
      </c>
      <c r="E16" s="33">
        <v>2023.8</v>
      </c>
      <c r="F16" s="33">
        <f>E16-K15</f>
        <v>2023.8</v>
      </c>
      <c r="G16" s="33">
        <f t="shared" si="0"/>
        <v>-1024.2</v>
      </c>
      <c r="H16" s="34">
        <f t="shared" si="1"/>
        <v>66.39763779527559</v>
      </c>
      <c r="I16" s="7"/>
      <c r="K16" s="4"/>
    </row>
    <row r="17" spans="1:11" ht="47.25">
      <c r="A17" s="19" t="s">
        <v>117</v>
      </c>
      <c r="B17" s="9" t="s">
        <v>118</v>
      </c>
      <c r="C17" s="6" t="s">
        <v>7</v>
      </c>
      <c r="D17" s="34">
        <v>1349.6</v>
      </c>
      <c r="E17" s="33">
        <v>924</v>
      </c>
      <c r="F17" s="33">
        <f>E17-K16</f>
        <v>924</v>
      </c>
      <c r="G17" s="33">
        <f t="shared" si="0"/>
        <v>-425.5999999999999</v>
      </c>
      <c r="H17" s="34">
        <f t="shared" si="1"/>
        <v>68.46473029045643</v>
      </c>
      <c r="I17" s="7"/>
      <c r="K17" s="4"/>
    </row>
    <row r="18" spans="1:11" ht="31.5">
      <c r="A18" s="19" t="s">
        <v>117</v>
      </c>
      <c r="B18" s="9" t="s">
        <v>118</v>
      </c>
      <c r="C18" s="6" t="s">
        <v>8</v>
      </c>
      <c r="D18" s="34">
        <v>1698.4</v>
      </c>
      <c r="E18" s="33">
        <v>1083</v>
      </c>
      <c r="F18" s="33">
        <f>E18-K17</f>
        <v>1083</v>
      </c>
      <c r="G18" s="33">
        <f t="shared" si="0"/>
        <v>-615.4000000000001</v>
      </c>
      <c r="H18" s="34">
        <f t="shared" si="1"/>
        <v>63.765897315120114</v>
      </c>
      <c r="I18" s="7"/>
      <c r="K18" s="4"/>
    </row>
    <row r="19" spans="1:11" ht="31.5">
      <c r="A19" s="19" t="s">
        <v>117</v>
      </c>
      <c r="B19" s="9" t="s">
        <v>118</v>
      </c>
      <c r="C19" s="12" t="s">
        <v>9</v>
      </c>
      <c r="D19" s="34">
        <v>639.3</v>
      </c>
      <c r="E19" s="33">
        <v>445.7</v>
      </c>
      <c r="F19" s="33" t="e">
        <f>E19-#REF!</f>
        <v>#REF!</v>
      </c>
      <c r="G19" s="33">
        <f t="shared" si="0"/>
        <v>-193.59999999999997</v>
      </c>
      <c r="H19" s="34">
        <f t="shared" si="1"/>
        <v>69.71687783513218</v>
      </c>
      <c r="I19" s="7"/>
      <c r="K19" s="4"/>
    </row>
    <row r="20" spans="1:11" ht="31.5">
      <c r="A20" s="19" t="s">
        <v>117</v>
      </c>
      <c r="B20" s="9" t="s">
        <v>118</v>
      </c>
      <c r="C20" s="12" t="s">
        <v>10</v>
      </c>
      <c r="D20" s="34">
        <v>643.5</v>
      </c>
      <c r="E20" s="33">
        <v>399.1</v>
      </c>
      <c r="F20" s="33">
        <f>E20-K19</f>
        <v>399.1</v>
      </c>
      <c r="G20" s="33">
        <f t="shared" si="0"/>
        <v>-244.39999999999998</v>
      </c>
      <c r="H20" s="34">
        <f t="shared" si="1"/>
        <v>62.02020202020202</v>
      </c>
      <c r="I20" s="7"/>
      <c r="K20" s="7"/>
    </row>
    <row r="21" spans="1:11" ht="47.25">
      <c r="A21" s="19"/>
      <c r="B21" s="9" t="s">
        <v>118</v>
      </c>
      <c r="C21" s="96" t="s">
        <v>439</v>
      </c>
      <c r="D21" s="34">
        <v>432.3</v>
      </c>
      <c r="E21" s="33">
        <v>164.1</v>
      </c>
      <c r="F21" s="33"/>
      <c r="G21" s="33">
        <f t="shared" si="0"/>
        <v>-268.20000000000005</v>
      </c>
      <c r="H21" s="34">
        <f t="shared" si="1"/>
        <v>37.95975017349063</v>
      </c>
      <c r="I21" s="7"/>
      <c r="K21" s="7"/>
    </row>
    <row r="22" spans="1:11" ht="63">
      <c r="A22" s="19"/>
      <c r="B22" s="11" t="s">
        <v>275</v>
      </c>
      <c r="C22" s="92" t="s">
        <v>411</v>
      </c>
      <c r="D22" s="42">
        <v>10</v>
      </c>
      <c r="E22" s="33">
        <v>0</v>
      </c>
      <c r="F22" s="33"/>
      <c r="G22" s="33">
        <f t="shared" si="0"/>
        <v>-10</v>
      </c>
      <c r="H22" s="34">
        <f t="shared" si="1"/>
        <v>0</v>
      </c>
      <c r="I22" s="7"/>
      <c r="K22" s="7"/>
    </row>
    <row r="23" spans="1:11" ht="15.75">
      <c r="A23" s="19" t="s">
        <v>119</v>
      </c>
      <c r="B23" s="9" t="s">
        <v>120</v>
      </c>
      <c r="C23" s="12" t="s">
        <v>342</v>
      </c>
      <c r="D23" s="34">
        <f>SUM(D24:D33)</f>
        <v>94878.8</v>
      </c>
      <c r="E23" s="34">
        <f>SUM(E24:E33)</f>
        <v>64961.2</v>
      </c>
      <c r="F23" s="34">
        <f>SUM(F24:F33)</f>
        <v>44432.600000000006</v>
      </c>
      <c r="G23" s="33">
        <f t="shared" si="0"/>
        <v>-29917.600000000006</v>
      </c>
      <c r="H23" s="34">
        <f t="shared" si="1"/>
        <v>68.46756071957066</v>
      </c>
      <c r="I23" s="7"/>
      <c r="K23" s="4"/>
    </row>
    <row r="24" spans="1:11" ht="15.75">
      <c r="A24" s="19" t="s">
        <v>177</v>
      </c>
      <c r="B24" s="9" t="s">
        <v>176</v>
      </c>
      <c r="C24" s="12" t="s">
        <v>203</v>
      </c>
      <c r="D24" s="34">
        <v>32015.9</v>
      </c>
      <c r="E24" s="33">
        <v>21527.5</v>
      </c>
      <c r="F24" s="33">
        <f>E24-K23</f>
        <v>21527.5</v>
      </c>
      <c r="G24" s="33">
        <f t="shared" si="0"/>
        <v>-10488.400000000001</v>
      </c>
      <c r="H24" s="34">
        <f t="shared" si="1"/>
        <v>67.24002761128064</v>
      </c>
      <c r="I24" s="7"/>
      <c r="K24" s="4"/>
    </row>
    <row r="25" spans="1:11" ht="31.5" hidden="1">
      <c r="A25" s="19"/>
      <c r="B25" s="9" t="s">
        <v>176</v>
      </c>
      <c r="C25" s="12" t="s">
        <v>321</v>
      </c>
      <c r="D25" s="34">
        <v>0</v>
      </c>
      <c r="E25" s="33">
        <v>0</v>
      </c>
      <c r="F25" s="33"/>
      <c r="G25" s="33">
        <f t="shared" si="0"/>
        <v>0</v>
      </c>
      <c r="H25" s="34" t="e">
        <f t="shared" si="1"/>
        <v>#DIV/0!</v>
      </c>
      <c r="I25" s="7"/>
      <c r="K25" s="4"/>
    </row>
    <row r="26" spans="1:11" ht="15.75">
      <c r="A26" s="19" t="s">
        <v>179</v>
      </c>
      <c r="B26" s="9" t="s">
        <v>178</v>
      </c>
      <c r="C26" s="12" t="s">
        <v>204</v>
      </c>
      <c r="D26" s="34">
        <v>17937.6</v>
      </c>
      <c r="E26" s="33">
        <v>11164.8</v>
      </c>
      <c r="F26" s="33">
        <f>E26-K24</f>
        <v>11164.8</v>
      </c>
      <c r="G26" s="33">
        <f t="shared" si="0"/>
        <v>-6772.799999999999</v>
      </c>
      <c r="H26" s="34">
        <f t="shared" si="1"/>
        <v>62.24244046026224</v>
      </c>
      <c r="I26" s="7"/>
      <c r="K26" s="4"/>
    </row>
    <row r="27" spans="1:11" ht="31.5">
      <c r="A27" s="19"/>
      <c r="B27" s="9" t="s">
        <v>178</v>
      </c>
      <c r="C27" s="12" t="s">
        <v>361</v>
      </c>
      <c r="D27" s="34">
        <f>27858+200.1</f>
        <v>28058.1</v>
      </c>
      <c r="E27" s="33">
        <v>20508.6</v>
      </c>
      <c r="F27" s="33"/>
      <c r="G27" s="33">
        <f t="shared" si="0"/>
        <v>-7549.5</v>
      </c>
      <c r="H27" s="34">
        <f t="shared" si="1"/>
        <v>73.09333133747474</v>
      </c>
      <c r="I27" s="7"/>
      <c r="K27" s="4"/>
    </row>
    <row r="28" spans="1:11" ht="15.75" hidden="1">
      <c r="A28" s="19"/>
      <c r="B28" s="9" t="s">
        <v>178</v>
      </c>
      <c r="C28" s="12" t="s">
        <v>389</v>
      </c>
      <c r="D28" s="34"/>
      <c r="E28" s="33"/>
      <c r="F28" s="33"/>
      <c r="G28" s="33">
        <f>E28-D28</f>
        <v>0</v>
      </c>
      <c r="H28" s="34" t="e">
        <f>E28/D28*100</f>
        <v>#DIV/0!</v>
      </c>
      <c r="I28" s="7"/>
      <c r="K28" s="4"/>
    </row>
    <row r="29" spans="1:11" ht="63">
      <c r="A29" s="19"/>
      <c r="B29" s="9" t="s">
        <v>178</v>
      </c>
      <c r="C29" s="96" t="s">
        <v>440</v>
      </c>
      <c r="D29" s="34">
        <v>20</v>
      </c>
      <c r="E29" s="33">
        <v>20</v>
      </c>
      <c r="F29" s="33"/>
      <c r="G29" s="33">
        <f>E29-D29</f>
        <v>0</v>
      </c>
      <c r="H29" s="34">
        <f>E29/D29*100</f>
        <v>100</v>
      </c>
      <c r="I29" s="7"/>
      <c r="K29" s="4"/>
    </row>
    <row r="30" spans="1:11" ht="31.5">
      <c r="A30" s="19" t="s">
        <v>177</v>
      </c>
      <c r="B30" s="9" t="s">
        <v>256</v>
      </c>
      <c r="C30" s="12" t="s">
        <v>11</v>
      </c>
      <c r="D30" s="34">
        <v>526.3</v>
      </c>
      <c r="E30" s="33">
        <v>366.7</v>
      </c>
      <c r="F30" s="33">
        <f>E30-K26</f>
        <v>366.7</v>
      </c>
      <c r="G30" s="33">
        <f t="shared" si="0"/>
        <v>-159.59999999999997</v>
      </c>
      <c r="H30" s="34">
        <f t="shared" si="1"/>
        <v>69.67509025270758</v>
      </c>
      <c r="I30" s="7"/>
      <c r="K30" s="4"/>
    </row>
    <row r="31" spans="1:11" ht="21.75" customHeight="1">
      <c r="A31" s="19" t="s">
        <v>181</v>
      </c>
      <c r="B31" s="9" t="s">
        <v>180</v>
      </c>
      <c r="C31" s="12" t="s">
        <v>205</v>
      </c>
      <c r="D31" s="34">
        <v>4587.4</v>
      </c>
      <c r="E31" s="33">
        <v>3122.8</v>
      </c>
      <c r="F31" s="33">
        <f>E31-K30</f>
        <v>3122.8</v>
      </c>
      <c r="G31" s="33">
        <f t="shared" si="0"/>
        <v>-1464.5999999999995</v>
      </c>
      <c r="H31" s="34">
        <f t="shared" si="1"/>
        <v>68.07341849413612</v>
      </c>
      <c r="I31" s="7"/>
      <c r="K31" s="4"/>
    </row>
    <row r="32" spans="1:11" ht="18.75" customHeight="1">
      <c r="A32" s="19" t="s">
        <v>181</v>
      </c>
      <c r="B32" s="9" t="s">
        <v>412</v>
      </c>
      <c r="C32" s="74" t="s">
        <v>413</v>
      </c>
      <c r="D32" s="34">
        <v>6466.4</v>
      </c>
      <c r="E32" s="33">
        <v>4377</v>
      </c>
      <c r="F32" s="33">
        <f>E32-K31</f>
        <v>4377</v>
      </c>
      <c r="G32" s="33">
        <f t="shared" si="0"/>
        <v>-2089.3999999999996</v>
      </c>
      <c r="H32" s="34">
        <f t="shared" si="1"/>
        <v>67.68835828281578</v>
      </c>
      <c r="I32" s="7"/>
      <c r="K32" s="4"/>
    </row>
    <row r="33" spans="1:11" ht="15.75">
      <c r="A33" s="19" t="s">
        <v>182</v>
      </c>
      <c r="B33" s="9" t="s">
        <v>183</v>
      </c>
      <c r="C33" s="12" t="s">
        <v>343</v>
      </c>
      <c r="D33" s="33">
        <f>SUM(D34:D39)</f>
        <v>5267.099999999999</v>
      </c>
      <c r="E33" s="33">
        <f>SUM(E34:E39)</f>
        <v>3873.8</v>
      </c>
      <c r="F33" s="33">
        <f>SUM(F34:F40)</f>
        <v>3873.8</v>
      </c>
      <c r="G33" s="33">
        <f t="shared" si="0"/>
        <v>-1393.2999999999993</v>
      </c>
      <c r="H33" s="34">
        <f t="shared" si="1"/>
        <v>73.54711321220407</v>
      </c>
      <c r="I33" s="7"/>
      <c r="K33" s="4"/>
    </row>
    <row r="34" spans="1:11" ht="24" customHeight="1">
      <c r="A34" s="19" t="s">
        <v>182</v>
      </c>
      <c r="B34" s="9" t="s">
        <v>194</v>
      </c>
      <c r="C34" s="12" t="s">
        <v>208</v>
      </c>
      <c r="D34" s="34">
        <v>977.4</v>
      </c>
      <c r="E34" s="33">
        <v>683.3</v>
      </c>
      <c r="F34" s="33">
        <f aca="true" t="shared" si="2" ref="F34:F40">E34-K33</f>
        <v>683.3</v>
      </c>
      <c r="G34" s="33">
        <f t="shared" si="0"/>
        <v>-294.1</v>
      </c>
      <c r="H34" s="34">
        <f t="shared" si="1"/>
        <v>69.90996521383262</v>
      </c>
      <c r="I34" s="7"/>
      <c r="K34" s="4"/>
    </row>
    <row r="35" spans="1:11" ht="15.75">
      <c r="A35" s="19" t="s">
        <v>182</v>
      </c>
      <c r="B35" s="9" t="s">
        <v>195</v>
      </c>
      <c r="C35" s="12" t="s">
        <v>209</v>
      </c>
      <c r="D35" s="34">
        <v>1508.4</v>
      </c>
      <c r="E35" s="33">
        <v>1207.8</v>
      </c>
      <c r="F35" s="33">
        <f t="shared" si="2"/>
        <v>1207.8</v>
      </c>
      <c r="G35" s="33">
        <f t="shared" si="0"/>
        <v>-300.60000000000014</v>
      </c>
      <c r="H35" s="34">
        <f t="shared" si="1"/>
        <v>80.07159904534605</v>
      </c>
      <c r="I35" s="7"/>
      <c r="K35" s="4"/>
    </row>
    <row r="36" spans="1:11" ht="33" customHeight="1">
      <c r="A36" s="19" t="s">
        <v>182</v>
      </c>
      <c r="B36" s="9" t="s">
        <v>196</v>
      </c>
      <c r="C36" s="12" t="s">
        <v>210</v>
      </c>
      <c r="D36" s="34">
        <v>1276.7</v>
      </c>
      <c r="E36" s="33">
        <v>1016.9</v>
      </c>
      <c r="F36" s="33">
        <f t="shared" si="2"/>
        <v>1016.9</v>
      </c>
      <c r="G36" s="33">
        <f t="shared" si="0"/>
        <v>-259.80000000000007</v>
      </c>
      <c r="H36" s="34">
        <f t="shared" si="1"/>
        <v>79.65066186261454</v>
      </c>
      <c r="I36" s="7"/>
      <c r="K36" s="4"/>
    </row>
    <row r="37" spans="1:11" ht="18.75" customHeight="1">
      <c r="A37" s="19" t="s">
        <v>182</v>
      </c>
      <c r="B37" s="9" t="s">
        <v>191</v>
      </c>
      <c r="C37" s="12" t="s">
        <v>211</v>
      </c>
      <c r="D37" s="34">
        <v>1357.7</v>
      </c>
      <c r="E37" s="33">
        <v>925.9</v>
      </c>
      <c r="F37" s="33">
        <f t="shared" si="2"/>
        <v>925.9</v>
      </c>
      <c r="G37" s="33">
        <f t="shared" si="0"/>
        <v>-431.80000000000007</v>
      </c>
      <c r="H37" s="34">
        <f t="shared" si="1"/>
        <v>68.19621418575532</v>
      </c>
      <c r="I37" s="7"/>
      <c r="K37" s="4"/>
    </row>
    <row r="38" spans="1:11" ht="35.25" customHeight="1">
      <c r="A38" s="19" t="s">
        <v>182</v>
      </c>
      <c r="B38" s="9" t="s">
        <v>238</v>
      </c>
      <c r="C38" s="12" t="s">
        <v>12</v>
      </c>
      <c r="D38" s="34">
        <v>136</v>
      </c>
      <c r="E38" s="33">
        <v>30.8</v>
      </c>
      <c r="F38" s="33">
        <f t="shared" si="2"/>
        <v>30.8</v>
      </c>
      <c r="G38" s="33">
        <f t="shared" si="0"/>
        <v>-105.2</v>
      </c>
      <c r="H38" s="34">
        <f t="shared" si="1"/>
        <v>22.647058823529413</v>
      </c>
      <c r="I38" s="7"/>
      <c r="K38" s="4"/>
    </row>
    <row r="39" spans="1:11" ht="30" customHeight="1">
      <c r="A39" s="49" t="s">
        <v>182</v>
      </c>
      <c r="B39" s="11" t="s">
        <v>226</v>
      </c>
      <c r="C39" s="6" t="s">
        <v>227</v>
      </c>
      <c r="D39" s="34">
        <v>10.9</v>
      </c>
      <c r="E39" s="33">
        <v>9.1</v>
      </c>
      <c r="F39" s="33">
        <f t="shared" si="2"/>
        <v>9.1</v>
      </c>
      <c r="G39" s="33">
        <f t="shared" si="0"/>
        <v>-1.8000000000000007</v>
      </c>
      <c r="H39" s="34">
        <f t="shared" si="1"/>
        <v>83.4862385321101</v>
      </c>
      <c r="I39" s="7"/>
      <c r="K39" s="4"/>
    </row>
    <row r="40" spans="1:11" ht="15.75" customHeight="1" hidden="1">
      <c r="A40" s="49" t="s">
        <v>182</v>
      </c>
      <c r="B40" s="11" t="s">
        <v>234</v>
      </c>
      <c r="C40" s="12" t="s">
        <v>259</v>
      </c>
      <c r="D40" s="34"/>
      <c r="E40" s="33"/>
      <c r="F40" s="33">
        <f t="shared" si="2"/>
        <v>0</v>
      </c>
      <c r="G40" s="33">
        <f t="shared" si="0"/>
        <v>0</v>
      </c>
      <c r="H40" s="34" t="e">
        <f t="shared" si="1"/>
        <v>#DIV/0!</v>
      </c>
      <c r="I40" s="7"/>
      <c r="J40" s="7"/>
      <c r="K40" s="7"/>
    </row>
    <row r="41" spans="1:11" ht="19.5" customHeight="1" hidden="1">
      <c r="A41" s="19" t="s">
        <v>212</v>
      </c>
      <c r="B41" s="9" t="s">
        <v>121</v>
      </c>
      <c r="C41" s="12" t="s">
        <v>213</v>
      </c>
      <c r="D41" s="34">
        <f>SUM(D42:D42)</f>
        <v>0</v>
      </c>
      <c r="E41" s="34">
        <f>SUM(E42:E42)</f>
        <v>0</v>
      </c>
      <c r="F41" s="34">
        <f>SUM(F42:F42)</f>
        <v>0</v>
      </c>
      <c r="G41" s="33">
        <f t="shared" si="0"/>
        <v>0</v>
      </c>
      <c r="H41" s="34" t="e">
        <f t="shared" si="1"/>
        <v>#DIV/0!</v>
      </c>
      <c r="I41" s="7"/>
      <c r="K41" s="4"/>
    </row>
    <row r="42" spans="1:11" ht="33.75" customHeight="1" hidden="1">
      <c r="A42" s="19" t="s">
        <v>165</v>
      </c>
      <c r="B42" s="9" t="s">
        <v>166</v>
      </c>
      <c r="C42" s="6" t="s">
        <v>230</v>
      </c>
      <c r="D42" s="34"/>
      <c r="E42" s="33"/>
      <c r="F42" s="33">
        <f>E42-K41</f>
        <v>0</v>
      </c>
      <c r="G42" s="33">
        <f t="shared" si="0"/>
        <v>0</v>
      </c>
      <c r="H42" s="34" t="e">
        <f t="shared" si="1"/>
        <v>#DIV/0!</v>
      </c>
      <c r="I42" s="7"/>
      <c r="K42" s="7"/>
    </row>
    <row r="43" spans="1:11" ht="33.75" customHeight="1">
      <c r="A43" s="19"/>
      <c r="B43" s="14" t="s">
        <v>121</v>
      </c>
      <c r="C43" s="73" t="s">
        <v>213</v>
      </c>
      <c r="D43" s="34">
        <f>SUM(D44:D55)</f>
        <v>44622.49999999999</v>
      </c>
      <c r="E43" s="34">
        <f>SUM(E44:E55)</f>
        <v>30815.4</v>
      </c>
      <c r="F43" s="34"/>
      <c r="G43" s="33">
        <f t="shared" si="0"/>
        <v>-13807.099999999991</v>
      </c>
      <c r="H43" s="34">
        <f t="shared" si="1"/>
        <v>69.05798644181749</v>
      </c>
      <c r="I43" s="7"/>
      <c r="K43" s="7"/>
    </row>
    <row r="44" spans="1:11" ht="78.75">
      <c r="A44" s="19"/>
      <c r="B44" s="14" t="s">
        <v>362</v>
      </c>
      <c r="C44" s="72" t="s">
        <v>390</v>
      </c>
      <c r="D44" s="34">
        <v>28826.6</v>
      </c>
      <c r="E44" s="34">
        <v>20481.9</v>
      </c>
      <c r="F44" s="34"/>
      <c r="G44" s="33">
        <f t="shared" si="0"/>
        <v>-8344.699999999997</v>
      </c>
      <c r="H44" s="34">
        <f t="shared" si="1"/>
        <v>71.05208383923183</v>
      </c>
      <c r="I44" s="7"/>
      <c r="K44" s="7"/>
    </row>
    <row r="45" spans="1:11" ht="63.75" customHeight="1">
      <c r="A45" s="19"/>
      <c r="B45" s="14" t="s">
        <v>362</v>
      </c>
      <c r="C45" s="6" t="s">
        <v>363</v>
      </c>
      <c r="D45" s="34">
        <v>14805</v>
      </c>
      <c r="E45" s="34">
        <v>9763.1</v>
      </c>
      <c r="F45" s="34"/>
      <c r="G45" s="33">
        <f t="shared" si="0"/>
        <v>-5041.9</v>
      </c>
      <c r="H45" s="34">
        <f t="shared" si="1"/>
        <v>65.94461330631543</v>
      </c>
      <c r="I45" s="7"/>
      <c r="K45" s="7"/>
    </row>
    <row r="46" spans="1:11" ht="47.25" customHeight="1" hidden="1">
      <c r="A46" s="19"/>
      <c r="B46" s="11" t="s">
        <v>166</v>
      </c>
      <c r="C46" s="6" t="s">
        <v>391</v>
      </c>
      <c r="D46" s="34"/>
      <c r="E46" s="34"/>
      <c r="F46" s="34"/>
      <c r="G46" s="33"/>
      <c r="H46" s="34"/>
      <c r="I46" s="7"/>
      <c r="K46" s="7"/>
    </row>
    <row r="47" spans="1:11" ht="33.75" customHeight="1">
      <c r="A47" s="19"/>
      <c r="B47" s="11" t="s">
        <v>166</v>
      </c>
      <c r="C47" s="74" t="s">
        <v>414</v>
      </c>
      <c r="D47" s="34">
        <v>200</v>
      </c>
      <c r="E47" s="34">
        <v>138.1</v>
      </c>
      <c r="F47" s="34"/>
      <c r="G47" s="33">
        <f aca="true" t="shared" si="3" ref="G47:G111">E47-D47</f>
        <v>-61.900000000000006</v>
      </c>
      <c r="H47" s="34">
        <f aca="true" t="shared" si="4" ref="H47:H111">E47/D47*100</f>
        <v>69.05</v>
      </c>
      <c r="I47" s="7"/>
      <c r="K47" s="7"/>
    </row>
    <row r="48" spans="1:11" ht="33.75" customHeight="1">
      <c r="A48" s="19"/>
      <c r="B48" s="11" t="s">
        <v>166</v>
      </c>
      <c r="C48" s="6" t="s">
        <v>364</v>
      </c>
      <c r="D48" s="34">
        <v>40</v>
      </c>
      <c r="E48" s="34">
        <v>24.2</v>
      </c>
      <c r="F48" s="34"/>
      <c r="G48" s="33">
        <f t="shared" si="3"/>
        <v>-15.8</v>
      </c>
      <c r="H48" s="34">
        <f t="shared" si="4"/>
        <v>60.5</v>
      </c>
      <c r="I48" s="7"/>
      <c r="K48" s="7"/>
    </row>
    <row r="49" spans="1:11" ht="53.25" customHeight="1">
      <c r="A49" s="19"/>
      <c r="B49" s="11" t="s">
        <v>166</v>
      </c>
      <c r="C49" s="6" t="s">
        <v>365</v>
      </c>
      <c r="D49" s="34">
        <v>10</v>
      </c>
      <c r="E49" s="34">
        <v>5.8</v>
      </c>
      <c r="F49" s="34"/>
      <c r="G49" s="33">
        <f t="shared" si="3"/>
        <v>-4.2</v>
      </c>
      <c r="H49" s="34">
        <f t="shared" si="4"/>
        <v>57.99999999999999</v>
      </c>
      <c r="I49" s="7"/>
      <c r="K49" s="7"/>
    </row>
    <row r="50" spans="1:11" ht="48.75" customHeight="1">
      <c r="A50" s="19"/>
      <c r="B50" s="11" t="s">
        <v>166</v>
      </c>
      <c r="C50" s="6" t="s">
        <v>366</v>
      </c>
      <c r="D50" s="34">
        <v>37.7</v>
      </c>
      <c r="E50" s="34">
        <v>37.7</v>
      </c>
      <c r="F50" s="34"/>
      <c r="G50" s="33">
        <f t="shared" si="3"/>
        <v>0</v>
      </c>
      <c r="H50" s="34">
        <f t="shared" si="4"/>
        <v>100</v>
      </c>
      <c r="I50" s="7"/>
      <c r="K50" s="7"/>
    </row>
    <row r="51" spans="1:11" ht="48.75" customHeight="1">
      <c r="A51" s="19"/>
      <c r="B51" s="11" t="s">
        <v>415</v>
      </c>
      <c r="C51" s="74" t="s">
        <v>416</v>
      </c>
      <c r="D51" s="34">
        <v>348.7</v>
      </c>
      <c r="E51" s="34">
        <v>209.9</v>
      </c>
      <c r="F51" s="34"/>
      <c r="G51" s="33">
        <f>E51-D51</f>
        <v>-138.79999999999998</v>
      </c>
      <c r="H51" s="34">
        <f>E51/D51*100</f>
        <v>60.195010037281335</v>
      </c>
      <c r="I51" s="7"/>
      <c r="K51" s="7"/>
    </row>
    <row r="52" spans="1:11" ht="47.25">
      <c r="A52" s="19"/>
      <c r="B52" s="11" t="s">
        <v>371</v>
      </c>
      <c r="C52" s="6" t="s">
        <v>367</v>
      </c>
      <c r="D52" s="34">
        <v>54.8</v>
      </c>
      <c r="E52" s="34">
        <v>1.5</v>
      </c>
      <c r="F52" s="34"/>
      <c r="G52" s="33">
        <f t="shared" si="3"/>
        <v>-53.3</v>
      </c>
      <c r="H52" s="34">
        <f t="shared" si="4"/>
        <v>2.737226277372263</v>
      </c>
      <c r="I52" s="7"/>
      <c r="K52" s="7"/>
    </row>
    <row r="53" spans="1:11" ht="47.25">
      <c r="A53" s="19"/>
      <c r="B53" s="11" t="s">
        <v>372</v>
      </c>
      <c r="C53" s="6" t="s">
        <v>368</v>
      </c>
      <c r="D53" s="34">
        <v>36</v>
      </c>
      <c r="E53" s="34">
        <v>26.9</v>
      </c>
      <c r="F53" s="34"/>
      <c r="G53" s="33">
        <f t="shared" si="3"/>
        <v>-9.100000000000001</v>
      </c>
      <c r="H53" s="34">
        <f t="shared" si="4"/>
        <v>74.72222222222223</v>
      </c>
      <c r="I53" s="7"/>
      <c r="K53" s="7"/>
    </row>
    <row r="54" spans="1:11" ht="50.25" customHeight="1">
      <c r="A54" s="19"/>
      <c r="B54" s="11" t="s">
        <v>373</v>
      </c>
      <c r="C54" s="6" t="s">
        <v>369</v>
      </c>
      <c r="D54" s="34">
        <v>120</v>
      </c>
      <c r="E54" s="34">
        <v>54.3</v>
      </c>
      <c r="F54" s="34"/>
      <c r="G54" s="33">
        <f t="shared" si="3"/>
        <v>-65.7</v>
      </c>
      <c r="H54" s="34">
        <f t="shared" si="4"/>
        <v>45.24999999999999</v>
      </c>
      <c r="I54" s="7"/>
      <c r="K54" s="7"/>
    </row>
    <row r="55" spans="1:11" ht="63">
      <c r="A55" s="19"/>
      <c r="B55" s="11" t="s">
        <v>374</v>
      </c>
      <c r="C55" s="6" t="s">
        <v>370</v>
      </c>
      <c r="D55" s="34">
        <v>143.7</v>
      </c>
      <c r="E55" s="34">
        <v>72</v>
      </c>
      <c r="F55" s="34"/>
      <c r="G55" s="33">
        <f t="shared" si="3"/>
        <v>-71.69999999999999</v>
      </c>
      <c r="H55" s="34">
        <f t="shared" si="4"/>
        <v>50.10438413361169</v>
      </c>
      <c r="I55" s="7"/>
      <c r="K55" s="7"/>
    </row>
    <row r="56" spans="1:11" ht="33.75" customHeight="1">
      <c r="A56" s="19" t="s">
        <v>214</v>
      </c>
      <c r="B56" s="9" t="s">
        <v>122</v>
      </c>
      <c r="C56" s="6" t="s">
        <v>344</v>
      </c>
      <c r="D56" s="34">
        <f>D57+D70+D78+D93+D95+D106+D112+D94</f>
        <v>52202.2</v>
      </c>
      <c r="E56" s="34">
        <f>E57+E70+E78+E93+E94+E95+E106+E112</f>
        <v>40406.8</v>
      </c>
      <c r="F56" s="34" t="e">
        <f>F57+F70+F79+F80+#REF!+F85+F89+F92+F93+F95+F106+F113</f>
        <v>#REF!</v>
      </c>
      <c r="G56" s="33">
        <f t="shared" si="3"/>
        <v>-11795.399999999994</v>
      </c>
      <c r="H56" s="34">
        <f t="shared" si="4"/>
        <v>77.40440058081845</v>
      </c>
      <c r="I56" s="7"/>
      <c r="K56" s="7"/>
    </row>
    <row r="57" spans="1:11" ht="31.5">
      <c r="A57" s="19"/>
      <c r="B57" s="14" t="s">
        <v>244</v>
      </c>
      <c r="C57" s="12" t="s">
        <v>345</v>
      </c>
      <c r="D57" s="34">
        <f>SUM(D58:D69)</f>
        <v>4587.199999999999</v>
      </c>
      <c r="E57" s="34">
        <f>SUM(E58:E69)</f>
        <v>3045.5</v>
      </c>
      <c r="F57" s="34">
        <f>SUM(F58:F68)</f>
        <v>2927.5</v>
      </c>
      <c r="G57" s="33">
        <f t="shared" si="3"/>
        <v>-1541.699999999999</v>
      </c>
      <c r="H57" s="34">
        <f t="shared" si="4"/>
        <v>66.39126264387863</v>
      </c>
      <c r="I57" s="7"/>
      <c r="K57" s="4"/>
    </row>
    <row r="58" spans="1:11" ht="88.5" customHeight="1">
      <c r="A58" s="19" t="s">
        <v>123</v>
      </c>
      <c r="B58" s="9" t="s">
        <v>124</v>
      </c>
      <c r="C58" s="17" t="s">
        <v>77</v>
      </c>
      <c r="D58" s="34">
        <v>2163.6</v>
      </c>
      <c r="E58" s="33">
        <v>1455.4</v>
      </c>
      <c r="F58" s="33">
        <f>E58-K57</f>
        <v>1455.4</v>
      </c>
      <c r="G58" s="33">
        <f t="shared" si="3"/>
        <v>-708.1999999999998</v>
      </c>
      <c r="H58" s="34">
        <f t="shared" si="4"/>
        <v>67.26751710112777</v>
      </c>
      <c r="I58" s="7"/>
      <c r="K58" s="4"/>
    </row>
    <row r="59" spans="1:11" ht="78.75">
      <c r="A59" s="19" t="s">
        <v>123</v>
      </c>
      <c r="B59" s="9" t="s">
        <v>168</v>
      </c>
      <c r="C59" s="17" t="s">
        <v>77</v>
      </c>
      <c r="D59" s="34">
        <v>0.3</v>
      </c>
      <c r="E59" s="33">
        <v>0</v>
      </c>
      <c r="F59" s="33">
        <f aca="true" t="shared" si="5" ref="F59:F68">E59-K58</f>
        <v>0</v>
      </c>
      <c r="G59" s="33">
        <f t="shared" si="3"/>
        <v>-0.3</v>
      </c>
      <c r="H59" s="34">
        <f t="shared" si="4"/>
        <v>0</v>
      </c>
      <c r="I59" s="7"/>
      <c r="K59" s="4"/>
    </row>
    <row r="60" spans="1:11" ht="87" customHeight="1" hidden="1">
      <c r="A60" s="19" t="s">
        <v>123</v>
      </c>
      <c r="B60" s="9" t="s">
        <v>169</v>
      </c>
      <c r="C60" s="17" t="s">
        <v>78</v>
      </c>
      <c r="D60" s="34"/>
      <c r="E60" s="33"/>
      <c r="F60" s="33">
        <f t="shared" si="5"/>
        <v>0</v>
      </c>
      <c r="G60" s="33">
        <f t="shared" si="3"/>
        <v>0</v>
      </c>
      <c r="H60" s="34" t="e">
        <f t="shared" si="4"/>
        <v>#DIV/0!</v>
      </c>
      <c r="I60" s="7"/>
      <c r="K60" s="4"/>
    </row>
    <row r="61" spans="1:11" ht="79.5" customHeight="1">
      <c r="A61" s="19" t="s">
        <v>123</v>
      </c>
      <c r="B61" s="9" t="s">
        <v>170</v>
      </c>
      <c r="C61" s="50" t="s">
        <v>79</v>
      </c>
      <c r="D61" s="34">
        <v>258.1</v>
      </c>
      <c r="E61" s="33">
        <v>238.2</v>
      </c>
      <c r="F61" s="33">
        <f t="shared" si="5"/>
        <v>238.2</v>
      </c>
      <c r="G61" s="33">
        <f t="shared" si="3"/>
        <v>-19.900000000000034</v>
      </c>
      <c r="H61" s="34">
        <f t="shared" si="4"/>
        <v>92.2898101511042</v>
      </c>
      <c r="I61" s="7"/>
      <c r="K61" s="4"/>
    </row>
    <row r="62" spans="1:11" ht="67.5" customHeight="1" hidden="1">
      <c r="A62" s="19" t="s">
        <v>123</v>
      </c>
      <c r="B62" s="9" t="s">
        <v>233</v>
      </c>
      <c r="C62" s="16" t="s">
        <v>292</v>
      </c>
      <c r="D62" s="34"/>
      <c r="E62" s="33"/>
      <c r="F62" s="33">
        <f t="shared" si="5"/>
        <v>0</v>
      </c>
      <c r="G62" s="33">
        <f t="shared" si="3"/>
        <v>0</v>
      </c>
      <c r="H62" s="34" t="e">
        <f t="shared" si="4"/>
        <v>#DIV/0!</v>
      </c>
      <c r="I62" s="7"/>
      <c r="K62" s="4"/>
    </row>
    <row r="63" spans="1:11" ht="78.75" hidden="1">
      <c r="A63" s="19" t="s">
        <v>123</v>
      </c>
      <c r="B63" s="9" t="s">
        <v>199</v>
      </c>
      <c r="C63" s="8" t="s">
        <v>288</v>
      </c>
      <c r="D63" s="34"/>
      <c r="E63" s="33"/>
      <c r="F63" s="33">
        <f t="shared" si="5"/>
        <v>0</v>
      </c>
      <c r="G63" s="33">
        <f t="shared" si="3"/>
        <v>0</v>
      </c>
      <c r="H63" s="34" t="e">
        <f t="shared" si="4"/>
        <v>#DIV/0!</v>
      </c>
      <c r="I63" s="7"/>
      <c r="K63" s="4"/>
    </row>
    <row r="64" spans="1:11" ht="79.5" customHeight="1">
      <c r="A64" s="19" t="s">
        <v>147</v>
      </c>
      <c r="B64" s="9" t="s">
        <v>188</v>
      </c>
      <c r="C64" s="17" t="s">
        <v>15</v>
      </c>
      <c r="D64" s="34">
        <v>1789.9</v>
      </c>
      <c r="E64" s="33">
        <v>1077.9</v>
      </c>
      <c r="F64" s="33">
        <f t="shared" si="5"/>
        <v>1077.9</v>
      </c>
      <c r="G64" s="33">
        <f t="shared" si="3"/>
        <v>-712</v>
      </c>
      <c r="H64" s="34">
        <f t="shared" si="4"/>
        <v>60.22124141013465</v>
      </c>
      <c r="I64" s="7"/>
      <c r="K64" s="4"/>
    </row>
    <row r="65" spans="1:11" ht="64.5" customHeight="1">
      <c r="A65" s="19" t="s">
        <v>147</v>
      </c>
      <c r="B65" s="9" t="s">
        <v>237</v>
      </c>
      <c r="C65" s="17" t="s">
        <v>16</v>
      </c>
      <c r="D65" s="34">
        <v>0.2</v>
      </c>
      <c r="E65" s="33">
        <v>0</v>
      </c>
      <c r="F65" s="33">
        <f t="shared" si="5"/>
        <v>0</v>
      </c>
      <c r="G65" s="33">
        <f t="shared" si="3"/>
        <v>-0.2</v>
      </c>
      <c r="H65" s="34">
        <f t="shared" si="4"/>
        <v>0</v>
      </c>
      <c r="I65" s="7"/>
      <c r="K65" s="4"/>
    </row>
    <row r="66" spans="1:11" ht="67.5" customHeight="1" hidden="1">
      <c r="A66" s="19" t="s">
        <v>147</v>
      </c>
      <c r="B66" s="9" t="s">
        <v>189</v>
      </c>
      <c r="C66" s="17" t="s">
        <v>17</v>
      </c>
      <c r="D66" s="34"/>
      <c r="E66" s="33"/>
      <c r="F66" s="33">
        <f t="shared" si="5"/>
        <v>0</v>
      </c>
      <c r="G66" s="33">
        <f t="shared" si="3"/>
        <v>0</v>
      </c>
      <c r="H66" s="34" t="e">
        <f t="shared" si="4"/>
        <v>#DIV/0!</v>
      </c>
      <c r="I66" s="7"/>
      <c r="K66" s="4"/>
    </row>
    <row r="67" spans="1:11" ht="48.75" customHeight="1">
      <c r="A67" s="19" t="s">
        <v>147</v>
      </c>
      <c r="B67" s="9" t="s">
        <v>243</v>
      </c>
      <c r="C67" s="17" t="s">
        <v>18</v>
      </c>
      <c r="D67" s="34">
        <v>217.9</v>
      </c>
      <c r="E67" s="33">
        <v>156</v>
      </c>
      <c r="F67" s="33">
        <f t="shared" si="5"/>
        <v>156</v>
      </c>
      <c r="G67" s="33">
        <f t="shared" si="3"/>
        <v>-61.900000000000006</v>
      </c>
      <c r="H67" s="34">
        <f t="shared" si="4"/>
        <v>71.5924736117485</v>
      </c>
      <c r="I67" s="7"/>
      <c r="K67" s="4"/>
    </row>
    <row r="68" spans="1:11" ht="31.5" hidden="1">
      <c r="A68" s="19" t="s">
        <v>147</v>
      </c>
      <c r="B68" s="9" t="s">
        <v>258</v>
      </c>
      <c r="C68" s="17" t="s">
        <v>19</v>
      </c>
      <c r="D68" s="34"/>
      <c r="E68" s="33"/>
      <c r="F68" s="33">
        <f t="shared" si="5"/>
        <v>0</v>
      </c>
      <c r="G68" s="33">
        <f t="shared" si="3"/>
        <v>0</v>
      </c>
      <c r="H68" s="34" t="e">
        <f t="shared" si="4"/>
        <v>#DIV/0!</v>
      </c>
      <c r="I68" s="7"/>
      <c r="J68" s="7"/>
      <c r="K68" s="7"/>
    </row>
    <row r="69" spans="1:11" ht="18.75" customHeight="1">
      <c r="A69" s="19" t="s">
        <v>147</v>
      </c>
      <c r="B69" s="9" t="s">
        <v>295</v>
      </c>
      <c r="C69" s="17" t="s">
        <v>22</v>
      </c>
      <c r="D69" s="34">
        <v>157.2</v>
      </c>
      <c r="E69" s="33">
        <v>118</v>
      </c>
      <c r="F69" s="33"/>
      <c r="G69" s="33">
        <f t="shared" si="3"/>
        <v>-39.19999999999999</v>
      </c>
      <c r="H69" s="34">
        <f t="shared" si="4"/>
        <v>75.06361323155217</v>
      </c>
      <c r="I69" s="7"/>
      <c r="J69" s="7"/>
      <c r="K69" s="7"/>
    </row>
    <row r="70" spans="1:11" ht="31.5">
      <c r="A70" s="19"/>
      <c r="B70" s="14" t="s">
        <v>245</v>
      </c>
      <c r="C70" s="8" t="s">
        <v>346</v>
      </c>
      <c r="D70" s="34">
        <f>SUM(D71:D77)</f>
        <v>25297.699999999997</v>
      </c>
      <c r="E70" s="34">
        <f>SUM(E71:E77)</f>
        <v>18815</v>
      </c>
      <c r="F70" s="34">
        <f>SUM(F71:F75)</f>
        <v>18696.9</v>
      </c>
      <c r="G70" s="33">
        <f t="shared" si="3"/>
        <v>-6482.699999999997</v>
      </c>
      <c r="H70" s="34">
        <f t="shared" si="4"/>
        <v>74.37435023737336</v>
      </c>
      <c r="I70" s="7"/>
      <c r="K70" s="4"/>
    </row>
    <row r="71" spans="1:11" ht="19.5" customHeight="1">
      <c r="A71" s="19" t="s">
        <v>126</v>
      </c>
      <c r="B71" s="9" t="s">
        <v>171</v>
      </c>
      <c r="C71" s="6" t="s">
        <v>23</v>
      </c>
      <c r="D71" s="34">
        <v>500</v>
      </c>
      <c r="E71" s="33">
        <v>318.5</v>
      </c>
      <c r="F71" s="33">
        <f aca="true" t="shared" si="6" ref="F71:F76">E71-K70</f>
        <v>318.5</v>
      </c>
      <c r="G71" s="33">
        <f t="shared" si="3"/>
        <v>-181.5</v>
      </c>
      <c r="H71" s="34">
        <f t="shared" si="4"/>
        <v>63.7</v>
      </c>
      <c r="I71" s="7"/>
      <c r="K71" s="4"/>
    </row>
    <row r="72" spans="1:11" ht="19.5" customHeight="1">
      <c r="A72" s="19" t="s">
        <v>126</v>
      </c>
      <c r="B72" s="9" t="s">
        <v>172</v>
      </c>
      <c r="C72" s="6" t="s">
        <v>24</v>
      </c>
      <c r="D72" s="34">
        <v>321.9</v>
      </c>
      <c r="E72" s="33">
        <v>179.6</v>
      </c>
      <c r="F72" s="33">
        <f t="shared" si="6"/>
        <v>179.6</v>
      </c>
      <c r="G72" s="33">
        <f t="shared" si="3"/>
        <v>-142.29999999999998</v>
      </c>
      <c r="H72" s="34">
        <f t="shared" si="4"/>
        <v>55.793724759242004</v>
      </c>
      <c r="I72" s="7"/>
      <c r="K72" s="4"/>
    </row>
    <row r="73" spans="1:11" ht="18.75" customHeight="1">
      <c r="A73" s="19" t="s">
        <v>126</v>
      </c>
      <c r="B73" s="9" t="s">
        <v>173</v>
      </c>
      <c r="C73" s="6" t="s">
        <v>25</v>
      </c>
      <c r="D73" s="34">
        <v>18144.6</v>
      </c>
      <c r="E73" s="33">
        <v>14255.1</v>
      </c>
      <c r="F73" s="33">
        <f t="shared" si="6"/>
        <v>14255.1</v>
      </c>
      <c r="G73" s="33">
        <f t="shared" si="3"/>
        <v>-3889.499999999998</v>
      </c>
      <c r="H73" s="34">
        <f t="shared" si="4"/>
        <v>78.56387024238617</v>
      </c>
      <c r="I73" s="7"/>
      <c r="K73" s="4"/>
    </row>
    <row r="74" spans="1:11" ht="31.5">
      <c r="A74" s="19" t="s">
        <v>126</v>
      </c>
      <c r="B74" s="9" t="s">
        <v>174</v>
      </c>
      <c r="C74" s="6" t="s">
        <v>26</v>
      </c>
      <c r="D74" s="34">
        <v>2499.6</v>
      </c>
      <c r="E74" s="33">
        <v>1847.2</v>
      </c>
      <c r="F74" s="33">
        <f t="shared" si="6"/>
        <v>1847.2</v>
      </c>
      <c r="G74" s="33">
        <f t="shared" si="3"/>
        <v>-652.3999999999999</v>
      </c>
      <c r="H74" s="34">
        <f t="shared" si="4"/>
        <v>73.8998239718355</v>
      </c>
      <c r="I74" s="7"/>
      <c r="K74" s="4"/>
    </row>
    <row r="75" spans="1:11" ht="18.75" customHeight="1">
      <c r="A75" s="19" t="s">
        <v>126</v>
      </c>
      <c r="B75" s="9" t="s">
        <v>175</v>
      </c>
      <c r="C75" s="6" t="s">
        <v>27</v>
      </c>
      <c r="D75" s="34">
        <v>3117</v>
      </c>
      <c r="E75" s="33">
        <v>2096.5</v>
      </c>
      <c r="F75" s="33">
        <f t="shared" si="6"/>
        <v>2096.5</v>
      </c>
      <c r="G75" s="33">
        <f t="shared" si="3"/>
        <v>-1020.5</v>
      </c>
      <c r="H75" s="34">
        <f t="shared" si="4"/>
        <v>67.26018607635547</v>
      </c>
      <c r="I75" s="7"/>
      <c r="K75" s="4"/>
    </row>
    <row r="76" spans="1:11" ht="20.25" customHeight="1">
      <c r="A76" s="19" t="s">
        <v>126</v>
      </c>
      <c r="B76" s="9" t="s">
        <v>240</v>
      </c>
      <c r="C76" s="6" t="s">
        <v>28</v>
      </c>
      <c r="D76" s="34">
        <v>534.6</v>
      </c>
      <c r="E76" s="33">
        <v>72.5</v>
      </c>
      <c r="F76" s="33">
        <f t="shared" si="6"/>
        <v>72.5</v>
      </c>
      <c r="G76" s="33">
        <f t="shared" si="3"/>
        <v>-462.1</v>
      </c>
      <c r="H76" s="34">
        <f t="shared" si="4"/>
        <v>13.561541339319117</v>
      </c>
      <c r="I76" s="7"/>
      <c r="K76" s="4"/>
    </row>
    <row r="77" spans="1:11" ht="17.25" customHeight="1">
      <c r="A77" s="19" t="s">
        <v>126</v>
      </c>
      <c r="B77" s="9" t="s">
        <v>294</v>
      </c>
      <c r="C77" s="6" t="s">
        <v>29</v>
      </c>
      <c r="D77" s="34">
        <v>180</v>
      </c>
      <c r="E77" s="33">
        <v>45.6</v>
      </c>
      <c r="F77" s="33"/>
      <c r="G77" s="33">
        <f t="shared" si="3"/>
        <v>-134.4</v>
      </c>
      <c r="H77" s="34">
        <f t="shared" si="4"/>
        <v>25.333333333333336</v>
      </c>
      <c r="I77" s="7"/>
      <c r="K77" s="4"/>
    </row>
    <row r="78" spans="1:11" ht="18" customHeight="1">
      <c r="A78" s="19"/>
      <c r="B78" s="9" t="s">
        <v>260</v>
      </c>
      <c r="C78" s="8" t="s">
        <v>347</v>
      </c>
      <c r="D78" s="34">
        <f>D79+D80+D83+D85+D89+D92+D90+D91+D84+D81+D86+D87+D88+D82</f>
        <v>14035.9</v>
      </c>
      <c r="E78" s="34">
        <f>E79+E80+E83+E85+E89+E92+E90+E91+E84+E81+E86+E87+E88+E82</f>
        <v>12648.2</v>
      </c>
      <c r="F78" s="34" t="e">
        <f>F79+F80+F83+F85+F89+F92+#REF!+F90+F91+F84+#REF!</f>
        <v>#REF!</v>
      </c>
      <c r="G78" s="33">
        <f t="shared" si="3"/>
        <v>-1387.699999999999</v>
      </c>
      <c r="H78" s="34">
        <f t="shared" si="4"/>
        <v>90.11320969798874</v>
      </c>
      <c r="I78" s="7"/>
      <c r="K78" s="4"/>
    </row>
    <row r="79" spans="1:11" ht="30.75" customHeight="1">
      <c r="A79" s="19" t="s">
        <v>126</v>
      </c>
      <c r="B79" s="9" t="s">
        <v>127</v>
      </c>
      <c r="C79" s="6" t="s">
        <v>30</v>
      </c>
      <c r="D79" s="34">
        <v>4213.8</v>
      </c>
      <c r="E79" s="33">
        <v>3815.5</v>
      </c>
      <c r="F79" s="33">
        <f>E79-K78</f>
        <v>3815.5</v>
      </c>
      <c r="G79" s="33">
        <f t="shared" si="3"/>
        <v>-398.3000000000002</v>
      </c>
      <c r="H79" s="34">
        <f t="shared" si="4"/>
        <v>90.54772414447766</v>
      </c>
      <c r="I79" s="7"/>
      <c r="K79" s="4"/>
    </row>
    <row r="80" spans="1:11" ht="48" customHeight="1">
      <c r="A80" s="19" t="s">
        <v>125</v>
      </c>
      <c r="B80" s="9" t="s">
        <v>157</v>
      </c>
      <c r="C80" s="6" t="s">
        <v>31</v>
      </c>
      <c r="D80" s="34">
        <v>7728.5</v>
      </c>
      <c r="E80" s="33">
        <v>7724.8</v>
      </c>
      <c r="F80" s="33">
        <f>E80-K79</f>
        <v>7724.8</v>
      </c>
      <c r="G80" s="33">
        <f t="shared" si="3"/>
        <v>-3.699999999999818</v>
      </c>
      <c r="H80" s="34">
        <f t="shared" si="4"/>
        <v>99.95212525069547</v>
      </c>
      <c r="I80" s="7"/>
      <c r="K80" s="7"/>
    </row>
    <row r="81" spans="1:11" ht="48" customHeight="1">
      <c r="A81" s="19"/>
      <c r="B81" s="9" t="s">
        <v>313</v>
      </c>
      <c r="C81" s="6" t="s">
        <v>32</v>
      </c>
      <c r="D81" s="34">
        <v>0.7</v>
      </c>
      <c r="E81" s="34">
        <v>0.7</v>
      </c>
      <c r="F81" s="33"/>
      <c r="G81" s="33">
        <f t="shared" si="3"/>
        <v>0</v>
      </c>
      <c r="H81" s="34">
        <f t="shared" si="4"/>
        <v>100</v>
      </c>
      <c r="I81" s="7"/>
      <c r="K81" s="7"/>
    </row>
    <row r="82" spans="1:11" ht="47.25" hidden="1">
      <c r="A82" s="19"/>
      <c r="B82" s="9" t="s">
        <v>379</v>
      </c>
      <c r="C82" s="6" t="s">
        <v>380</v>
      </c>
      <c r="D82" s="34"/>
      <c r="E82" s="34"/>
      <c r="F82" s="33"/>
      <c r="G82" s="33">
        <f t="shared" si="3"/>
        <v>0</v>
      </c>
      <c r="H82" s="34" t="e">
        <f t="shared" si="4"/>
        <v>#DIV/0!</v>
      </c>
      <c r="I82" s="7"/>
      <c r="J82" s="35"/>
      <c r="K82" s="7"/>
    </row>
    <row r="83" spans="1:11" ht="34.5" customHeight="1">
      <c r="A83" s="19" t="s">
        <v>129</v>
      </c>
      <c r="B83" s="9" t="s">
        <v>130</v>
      </c>
      <c r="C83" s="12" t="s">
        <v>284</v>
      </c>
      <c r="D83" s="34">
        <v>1208.5</v>
      </c>
      <c r="E83" s="34">
        <v>529.3</v>
      </c>
      <c r="F83" s="33">
        <f>E83-K81</f>
        <v>529.3</v>
      </c>
      <c r="G83" s="33">
        <f t="shared" si="3"/>
        <v>-679.2</v>
      </c>
      <c r="H83" s="34">
        <f t="shared" si="4"/>
        <v>43.798096814232515</v>
      </c>
      <c r="I83" s="7"/>
      <c r="K83" s="4"/>
    </row>
    <row r="84" spans="1:11" ht="31.5">
      <c r="A84" s="19" t="s">
        <v>129</v>
      </c>
      <c r="B84" s="9" t="s">
        <v>130</v>
      </c>
      <c r="C84" s="12" t="s">
        <v>394</v>
      </c>
      <c r="D84" s="34">
        <v>49.4</v>
      </c>
      <c r="E84" s="34">
        <v>49.4</v>
      </c>
      <c r="F84" s="33"/>
      <c r="G84" s="33">
        <f t="shared" si="3"/>
        <v>0</v>
      </c>
      <c r="H84" s="34">
        <f t="shared" si="4"/>
        <v>100</v>
      </c>
      <c r="I84" s="7"/>
      <c r="K84" s="4"/>
    </row>
    <row r="85" spans="1:11" ht="53.25" customHeight="1" hidden="1">
      <c r="A85" s="19" t="s">
        <v>128</v>
      </c>
      <c r="B85" s="9" t="s">
        <v>130</v>
      </c>
      <c r="C85" s="6" t="s">
        <v>356</v>
      </c>
      <c r="D85" s="34"/>
      <c r="E85" s="33"/>
      <c r="F85" s="33" t="e">
        <f>E85-#REF!</f>
        <v>#REF!</v>
      </c>
      <c r="G85" s="33">
        <f t="shared" si="3"/>
        <v>0</v>
      </c>
      <c r="H85" s="34" t="e">
        <f t="shared" si="4"/>
        <v>#DIV/0!</v>
      </c>
      <c r="I85" s="7"/>
      <c r="K85" s="4"/>
    </row>
    <row r="86" spans="1:11" ht="0.75" customHeight="1" hidden="1">
      <c r="A86" s="19"/>
      <c r="B86" s="9" t="s">
        <v>298</v>
      </c>
      <c r="C86" s="6" t="s">
        <v>355</v>
      </c>
      <c r="D86" s="34"/>
      <c r="E86" s="33"/>
      <c r="F86" s="33"/>
      <c r="G86" s="33">
        <f t="shared" si="3"/>
        <v>0</v>
      </c>
      <c r="H86" s="34" t="e">
        <f t="shared" si="4"/>
        <v>#DIV/0!</v>
      </c>
      <c r="I86" s="7"/>
      <c r="K86" s="4"/>
    </row>
    <row r="87" spans="1:11" ht="0.75" customHeight="1" hidden="1">
      <c r="A87" s="19"/>
      <c r="B87" s="9" t="s">
        <v>298</v>
      </c>
      <c r="C87" s="8" t="s">
        <v>354</v>
      </c>
      <c r="D87" s="34"/>
      <c r="E87" s="33"/>
      <c r="F87" s="33"/>
      <c r="G87" s="33">
        <f t="shared" si="3"/>
        <v>0</v>
      </c>
      <c r="H87" s="34" t="e">
        <f t="shared" si="4"/>
        <v>#DIV/0!</v>
      </c>
      <c r="I87" s="7"/>
      <c r="K87" s="4"/>
    </row>
    <row r="88" spans="1:11" ht="40.5" customHeight="1">
      <c r="A88" s="19"/>
      <c r="B88" s="9" t="s">
        <v>335</v>
      </c>
      <c r="C88" s="12" t="s">
        <v>381</v>
      </c>
      <c r="D88" s="34">
        <v>270</v>
      </c>
      <c r="E88" s="33">
        <v>157.4</v>
      </c>
      <c r="F88" s="33"/>
      <c r="G88" s="33">
        <f t="shared" si="3"/>
        <v>-112.6</v>
      </c>
      <c r="H88" s="34">
        <f t="shared" si="4"/>
        <v>58.296296296296305</v>
      </c>
      <c r="I88" s="7"/>
      <c r="K88" s="4"/>
    </row>
    <row r="89" spans="1:11" ht="31.5">
      <c r="A89" s="19" t="s">
        <v>129</v>
      </c>
      <c r="B89" s="9" t="s">
        <v>158</v>
      </c>
      <c r="C89" s="12" t="s">
        <v>283</v>
      </c>
      <c r="D89" s="34">
        <v>463.4</v>
      </c>
      <c r="E89" s="33">
        <v>307.7</v>
      </c>
      <c r="F89" s="33">
        <f>E89-K85</f>
        <v>307.7</v>
      </c>
      <c r="G89" s="33">
        <f t="shared" si="3"/>
        <v>-155.7</v>
      </c>
      <c r="H89" s="34">
        <f t="shared" si="4"/>
        <v>66.40051791109192</v>
      </c>
      <c r="I89" s="7"/>
      <c r="K89" s="4"/>
    </row>
    <row r="90" spans="1:11" ht="63" hidden="1">
      <c r="A90" s="19"/>
      <c r="B90" s="9" t="s">
        <v>158</v>
      </c>
      <c r="C90" s="12" t="s">
        <v>290</v>
      </c>
      <c r="D90" s="34"/>
      <c r="E90" s="33"/>
      <c r="F90" s="33"/>
      <c r="G90" s="33">
        <f t="shared" si="3"/>
        <v>0</v>
      </c>
      <c r="H90" s="34" t="e">
        <f t="shared" si="4"/>
        <v>#DIV/0!</v>
      </c>
      <c r="I90" s="7"/>
      <c r="K90" s="4"/>
    </row>
    <row r="91" spans="1:11" ht="31.5">
      <c r="A91" s="19" t="s">
        <v>129</v>
      </c>
      <c r="B91" s="9" t="s">
        <v>158</v>
      </c>
      <c r="C91" s="12" t="s">
        <v>34</v>
      </c>
      <c r="D91" s="34">
        <v>74</v>
      </c>
      <c r="E91" s="33">
        <v>58.2</v>
      </c>
      <c r="F91" s="33"/>
      <c r="G91" s="33">
        <f t="shared" si="3"/>
        <v>-15.799999999999997</v>
      </c>
      <c r="H91" s="34">
        <f t="shared" si="4"/>
        <v>78.64864864864866</v>
      </c>
      <c r="I91" s="7"/>
      <c r="K91" s="4"/>
    </row>
    <row r="92" spans="1:11" ht="33.75" customHeight="1">
      <c r="A92" s="19" t="s">
        <v>129</v>
      </c>
      <c r="B92" s="11" t="s">
        <v>217</v>
      </c>
      <c r="C92" s="8" t="s">
        <v>35</v>
      </c>
      <c r="D92" s="34">
        <v>27.6</v>
      </c>
      <c r="E92" s="33">
        <v>5.2</v>
      </c>
      <c r="F92" s="33">
        <f>E92-K89</f>
        <v>5.2</v>
      </c>
      <c r="G92" s="33">
        <f t="shared" si="3"/>
        <v>-22.400000000000002</v>
      </c>
      <c r="H92" s="34">
        <f t="shared" si="4"/>
        <v>18.84057971014493</v>
      </c>
      <c r="I92" s="7"/>
      <c r="K92" s="4"/>
    </row>
    <row r="93" spans="1:11" ht="63">
      <c r="A93" s="49" t="s">
        <v>126</v>
      </c>
      <c r="B93" s="11" t="s">
        <v>404</v>
      </c>
      <c r="C93" s="92" t="s">
        <v>417</v>
      </c>
      <c r="D93" s="34">
        <v>36.7</v>
      </c>
      <c r="E93" s="33">
        <v>23.4</v>
      </c>
      <c r="F93" s="33">
        <f>E93-K92</f>
        <v>23.4</v>
      </c>
      <c r="G93" s="33">
        <f t="shared" si="3"/>
        <v>-13.300000000000004</v>
      </c>
      <c r="H93" s="34">
        <f t="shared" si="4"/>
        <v>63.760217983651216</v>
      </c>
      <c r="I93" s="7"/>
      <c r="K93" s="7"/>
    </row>
    <row r="94" spans="1:11" ht="48.75" customHeight="1">
      <c r="A94" s="49" t="s">
        <v>126</v>
      </c>
      <c r="B94" s="9" t="s">
        <v>420</v>
      </c>
      <c r="C94" s="6" t="s">
        <v>419</v>
      </c>
      <c r="D94" s="34">
        <v>5</v>
      </c>
      <c r="E94" s="33">
        <v>2.5</v>
      </c>
      <c r="F94" s="33"/>
      <c r="G94" s="33">
        <f t="shared" si="3"/>
        <v>-2.5</v>
      </c>
      <c r="H94" s="34">
        <f t="shared" si="4"/>
        <v>50</v>
      </c>
      <c r="I94" s="7"/>
      <c r="K94" s="7"/>
    </row>
    <row r="95" spans="1:11" ht="15.75">
      <c r="A95" s="19" t="s">
        <v>126</v>
      </c>
      <c r="B95" s="14" t="s">
        <v>246</v>
      </c>
      <c r="C95" s="12" t="s">
        <v>247</v>
      </c>
      <c r="D95" s="34">
        <f>SUM(D96:D105)</f>
        <v>864.5</v>
      </c>
      <c r="E95" s="34">
        <f>SUM(E96:E105)</f>
        <v>473.4</v>
      </c>
      <c r="F95" s="34">
        <f>SUM(F96:F105)</f>
        <v>430</v>
      </c>
      <c r="G95" s="33">
        <f t="shared" si="3"/>
        <v>-391.1</v>
      </c>
      <c r="H95" s="34">
        <f t="shared" si="4"/>
        <v>54.75997686524002</v>
      </c>
      <c r="I95" s="7"/>
      <c r="K95" s="4"/>
    </row>
    <row r="96" spans="1:11" ht="32.25" customHeight="1">
      <c r="A96" s="19" t="s">
        <v>126</v>
      </c>
      <c r="B96" s="9" t="s">
        <v>185</v>
      </c>
      <c r="C96" s="12" t="s">
        <v>306</v>
      </c>
      <c r="D96" s="34">
        <v>804.5</v>
      </c>
      <c r="E96" s="33">
        <v>430</v>
      </c>
      <c r="F96" s="33">
        <f>E96-K95</f>
        <v>430</v>
      </c>
      <c r="G96" s="33">
        <f t="shared" si="3"/>
        <v>-374.5</v>
      </c>
      <c r="H96" s="34">
        <f t="shared" si="4"/>
        <v>53.44934742075823</v>
      </c>
      <c r="I96" s="7"/>
      <c r="J96" s="35"/>
      <c r="K96" s="4"/>
    </row>
    <row r="97" spans="1:11" ht="47.25" hidden="1">
      <c r="A97" s="19" t="s">
        <v>126</v>
      </c>
      <c r="B97" s="9" t="s">
        <v>420</v>
      </c>
      <c r="C97" s="72" t="s">
        <v>419</v>
      </c>
      <c r="D97" s="34"/>
      <c r="E97" s="33"/>
      <c r="F97" s="33">
        <f>E97-K96</f>
        <v>0</v>
      </c>
      <c r="G97" s="33">
        <f t="shared" si="3"/>
        <v>0</v>
      </c>
      <c r="H97" s="34" t="e">
        <f t="shared" si="4"/>
        <v>#DIV/0!</v>
      </c>
      <c r="I97" s="7"/>
      <c r="K97" s="4"/>
    </row>
    <row r="98" spans="1:11" ht="18" customHeight="1" hidden="1">
      <c r="A98" s="19" t="s">
        <v>126</v>
      </c>
      <c r="B98" s="9" t="s">
        <v>186</v>
      </c>
      <c r="C98" s="12" t="s">
        <v>293</v>
      </c>
      <c r="D98" s="34"/>
      <c r="E98" s="33"/>
      <c r="F98" s="33">
        <f>E98-K97</f>
        <v>0</v>
      </c>
      <c r="G98" s="33">
        <f t="shared" si="3"/>
        <v>0</v>
      </c>
      <c r="H98" s="34" t="e">
        <f t="shared" si="4"/>
        <v>#DIV/0!</v>
      </c>
      <c r="I98" s="7"/>
      <c r="K98" s="7"/>
    </row>
    <row r="99" spans="1:11" ht="16.5" customHeight="1" hidden="1">
      <c r="A99" s="19"/>
      <c r="B99" s="9" t="s">
        <v>185</v>
      </c>
      <c r="C99" s="12" t="s">
        <v>68</v>
      </c>
      <c r="D99" s="34"/>
      <c r="E99" s="33"/>
      <c r="F99" s="33"/>
      <c r="G99" s="33">
        <f t="shared" si="3"/>
        <v>0</v>
      </c>
      <c r="H99" s="34" t="e">
        <f t="shared" si="4"/>
        <v>#DIV/0!</v>
      </c>
      <c r="I99" s="7"/>
      <c r="K99" s="7"/>
    </row>
    <row r="100" spans="1:11" ht="47.25">
      <c r="A100" s="19"/>
      <c r="B100" s="9" t="s">
        <v>441</v>
      </c>
      <c r="C100" s="6" t="s">
        <v>442</v>
      </c>
      <c r="D100" s="34">
        <v>10</v>
      </c>
      <c r="E100" s="33">
        <v>1</v>
      </c>
      <c r="F100" s="33"/>
      <c r="G100" s="33">
        <f t="shared" si="3"/>
        <v>-9</v>
      </c>
      <c r="H100" s="34">
        <f t="shared" si="4"/>
        <v>10</v>
      </c>
      <c r="I100" s="7"/>
      <c r="K100" s="7"/>
    </row>
    <row r="101" spans="1:11" ht="53.25" customHeight="1">
      <c r="A101" s="19"/>
      <c r="B101" s="9" t="s">
        <v>186</v>
      </c>
      <c r="C101" s="6" t="s">
        <v>418</v>
      </c>
      <c r="D101" s="34">
        <v>50</v>
      </c>
      <c r="E101" s="33">
        <v>42.4</v>
      </c>
      <c r="F101" s="33"/>
      <c r="G101" s="33">
        <f t="shared" si="3"/>
        <v>-7.600000000000001</v>
      </c>
      <c r="H101" s="34">
        <f t="shared" si="4"/>
        <v>84.8</v>
      </c>
      <c r="I101" s="7"/>
      <c r="K101" s="7"/>
    </row>
    <row r="102" spans="1:11" ht="48.75" customHeight="1" hidden="1">
      <c r="A102" s="19" t="s">
        <v>126</v>
      </c>
      <c r="B102" s="9" t="s">
        <v>186</v>
      </c>
      <c r="C102" s="6" t="s">
        <v>90</v>
      </c>
      <c r="D102" s="34">
        <v>0</v>
      </c>
      <c r="E102" s="33">
        <v>0</v>
      </c>
      <c r="F102" s="33"/>
      <c r="G102" s="33">
        <f t="shared" si="3"/>
        <v>0</v>
      </c>
      <c r="H102" s="34" t="e">
        <f t="shared" si="4"/>
        <v>#DIV/0!</v>
      </c>
      <c r="I102" s="7"/>
      <c r="K102" s="7"/>
    </row>
    <row r="103" spans="1:11" ht="64.5" customHeight="1" hidden="1">
      <c r="A103" s="19"/>
      <c r="B103" s="9" t="s">
        <v>331</v>
      </c>
      <c r="C103" s="6" t="s">
        <v>36</v>
      </c>
      <c r="D103" s="34"/>
      <c r="E103" s="33"/>
      <c r="F103" s="33"/>
      <c r="G103" s="33">
        <f t="shared" si="3"/>
        <v>0</v>
      </c>
      <c r="H103" s="34" t="e">
        <f t="shared" si="4"/>
        <v>#DIV/0!</v>
      </c>
      <c r="I103" s="7"/>
      <c r="K103" s="7"/>
    </row>
    <row r="104" spans="1:11" ht="17.25" customHeight="1" hidden="1">
      <c r="A104" s="19"/>
      <c r="B104" s="9" t="s">
        <v>331</v>
      </c>
      <c r="C104" s="6" t="s">
        <v>42</v>
      </c>
      <c r="D104" s="34"/>
      <c r="E104" s="33"/>
      <c r="F104" s="33"/>
      <c r="G104" s="33">
        <f t="shared" si="3"/>
        <v>0</v>
      </c>
      <c r="H104" s="34" t="e">
        <f t="shared" si="4"/>
        <v>#DIV/0!</v>
      </c>
      <c r="I104" s="7"/>
      <c r="K104" s="7"/>
    </row>
    <row r="105" spans="1:11" ht="15.75" customHeight="1" hidden="1">
      <c r="A105" s="19"/>
      <c r="B105" s="9" t="s">
        <v>304</v>
      </c>
      <c r="C105" s="12" t="s">
        <v>307</v>
      </c>
      <c r="D105" s="34"/>
      <c r="E105" s="33"/>
      <c r="F105" s="33"/>
      <c r="G105" s="33">
        <f t="shared" si="3"/>
        <v>0</v>
      </c>
      <c r="H105" s="34" t="e">
        <f t="shared" si="4"/>
        <v>#DIV/0!</v>
      </c>
      <c r="I105" s="7"/>
      <c r="K105" s="7"/>
    </row>
    <row r="106" spans="1:11" ht="15.75">
      <c r="A106" s="19"/>
      <c r="B106" s="9" t="s">
        <v>131</v>
      </c>
      <c r="C106" s="12" t="s">
        <v>348</v>
      </c>
      <c r="D106" s="34">
        <f>SUM(D107:D111)</f>
        <v>3178.9</v>
      </c>
      <c r="E106" s="34">
        <f>SUM(E107:E111)</f>
        <v>2154</v>
      </c>
      <c r="F106" s="34">
        <f>SUM(F107:F111)</f>
        <v>2061.2</v>
      </c>
      <c r="G106" s="33">
        <f t="shared" si="3"/>
        <v>-1024.9</v>
      </c>
      <c r="H106" s="34">
        <f t="shared" si="4"/>
        <v>67.75928780395735</v>
      </c>
      <c r="I106" s="7"/>
      <c r="K106" s="7"/>
    </row>
    <row r="107" spans="1:11" ht="65.25" customHeight="1">
      <c r="A107" s="19" t="s">
        <v>132</v>
      </c>
      <c r="B107" s="9" t="s">
        <v>133</v>
      </c>
      <c r="C107" s="12" t="s">
        <v>326</v>
      </c>
      <c r="D107" s="34">
        <v>2696.3</v>
      </c>
      <c r="E107" s="34">
        <v>1879</v>
      </c>
      <c r="F107" s="33">
        <f>E107-K106</f>
        <v>1879</v>
      </c>
      <c r="G107" s="33">
        <f t="shared" si="3"/>
        <v>-817.3000000000002</v>
      </c>
      <c r="H107" s="34">
        <f t="shared" si="4"/>
        <v>69.68809108778696</v>
      </c>
      <c r="I107" s="7"/>
      <c r="K107" s="4"/>
    </row>
    <row r="108" spans="1:11" ht="79.5" customHeight="1">
      <c r="A108" s="19" t="s">
        <v>132</v>
      </c>
      <c r="B108" s="9" t="s">
        <v>300</v>
      </c>
      <c r="C108" s="6" t="s">
        <v>206</v>
      </c>
      <c r="D108" s="34">
        <v>150</v>
      </c>
      <c r="E108" s="34">
        <v>92.8</v>
      </c>
      <c r="F108" s="33"/>
      <c r="G108" s="33">
        <f t="shared" si="3"/>
        <v>-57.2</v>
      </c>
      <c r="H108" s="34">
        <f t="shared" si="4"/>
        <v>61.86666666666667</v>
      </c>
      <c r="I108" s="7"/>
      <c r="K108" s="4"/>
    </row>
    <row r="109" spans="1:11" ht="48" customHeight="1">
      <c r="A109" s="19" t="s">
        <v>125</v>
      </c>
      <c r="B109" s="9" t="s">
        <v>134</v>
      </c>
      <c r="C109" s="6" t="s">
        <v>281</v>
      </c>
      <c r="D109" s="34">
        <v>225</v>
      </c>
      <c r="E109" s="33">
        <v>114.1</v>
      </c>
      <c r="F109" s="33">
        <f>E109-K107</f>
        <v>114.1</v>
      </c>
      <c r="G109" s="33">
        <f t="shared" si="3"/>
        <v>-110.9</v>
      </c>
      <c r="H109" s="34">
        <f t="shared" si="4"/>
        <v>50.71111111111111</v>
      </c>
      <c r="I109" s="7"/>
      <c r="K109" s="7"/>
    </row>
    <row r="110" spans="1:11" ht="79.5" customHeight="1">
      <c r="A110" s="19" t="s">
        <v>123</v>
      </c>
      <c r="B110" s="9" t="s">
        <v>135</v>
      </c>
      <c r="C110" s="8" t="s">
        <v>282</v>
      </c>
      <c r="D110" s="34">
        <v>107.6</v>
      </c>
      <c r="E110" s="34">
        <v>68.1</v>
      </c>
      <c r="F110" s="33">
        <f>E110-K109</f>
        <v>68.1</v>
      </c>
      <c r="G110" s="33">
        <f t="shared" si="3"/>
        <v>-39.5</v>
      </c>
      <c r="H110" s="34">
        <f t="shared" si="4"/>
        <v>63.28996282527881</v>
      </c>
      <c r="I110" s="7"/>
      <c r="K110" s="4"/>
    </row>
    <row r="111" spans="1:11" ht="31.5" hidden="1">
      <c r="A111" s="19" t="s">
        <v>129</v>
      </c>
      <c r="B111" s="9" t="s">
        <v>136</v>
      </c>
      <c r="C111" s="8" t="s">
        <v>267</v>
      </c>
      <c r="D111" s="34">
        <v>0</v>
      </c>
      <c r="E111" s="33">
        <v>0</v>
      </c>
      <c r="F111" s="33">
        <f>E111-K110</f>
        <v>0</v>
      </c>
      <c r="G111" s="33">
        <f t="shared" si="3"/>
        <v>0</v>
      </c>
      <c r="H111" s="34" t="e">
        <f t="shared" si="4"/>
        <v>#DIV/0!</v>
      </c>
      <c r="I111" s="7"/>
      <c r="K111" s="4"/>
    </row>
    <row r="112" spans="1:11" ht="15.75">
      <c r="A112" s="19"/>
      <c r="B112" s="9" t="s">
        <v>137</v>
      </c>
      <c r="C112" s="12" t="s">
        <v>247</v>
      </c>
      <c r="D112" s="34">
        <f>D113+D114+D115</f>
        <v>4196.299999999999</v>
      </c>
      <c r="E112" s="34">
        <f>E113+E114+E115</f>
        <v>3244.8</v>
      </c>
      <c r="F112" s="34">
        <f>F113+F114+F115</f>
        <v>3236</v>
      </c>
      <c r="G112" s="33">
        <f aca="true" t="shared" si="7" ref="G112:G178">E112-D112</f>
        <v>-951.4999999999991</v>
      </c>
      <c r="H112" s="34">
        <f aca="true" t="shared" si="8" ref="H112:H163">E112/D112*100</f>
        <v>77.32526273145392</v>
      </c>
      <c r="I112" s="7"/>
      <c r="K112" s="4"/>
    </row>
    <row r="113" spans="1:11" ht="31.5">
      <c r="A113" s="19" t="s">
        <v>128</v>
      </c>
      <c r="B113" s="9" t="s">
        <v>137</v>
      </c>
      <c r="C113" s="12" t="s">
        <v>37</v>
      </c>
      <c r="D113" s="34">
        <v>4186.9</v>
      </c>
      <c r="E113" s="33">
        <v>3236</v>
      </c>
      <c r="F113" s="33">
        <f>E113-K112</f>
        <v>3236</v>
      </c>
      <c r="G113" s="33">
        <f t="shared" si="7"/>
        <v>-950.8999999999996</v>
      </c>
      <c r="H113" s="34">
        <f t="shared" si="8"/>
        <v>77.28868614010366</v>
      </c>
      <c r="I113" s="7"/>
      <c r="K113" s="4"/>
    </row>
    <row r="114" spans="1:11" ht="47.25">
      <c r="A114" s="19"/>
      <c r="B114" s="9" t="s">
        <v>261</v>
      </c>
      <c r="C114" s="12" t="s">
        <v>38</v>
      </c>
      <c r="D114" s="34">
        <v>9</v>
      </c>
      <c r="E114" s="33">
        <v>8.8</v>
      </c>
      <c r="F114" s="33"/>
      <c r="G114" s="33">
        <f t="shared" si="7"/>
        <v>-0.1999999999999993</v>
      </c>
      <c r="H114" s="34">
        <f t="shared" si="8"/>
        <v>97.77777777777779</v>
      </c>
      <c r="I114" s="7"/>
      <c r="K114" s="4"/>
    </row>
    <row r="115" spans="1:11" ht="31.5">
      <c r="A115" s="19"/>
      <c r="B115" s="9" t="s">
        <v>262</v>
      </c>
      <c r="C115" s="12" t="s">
        <v>39</v>
      </c>
      <c r="D115" s="34">
        <v>0.4</v>
      </c>
      <c r="E115" s="33">
        <v>0</v>
      </c>
      <c r="F115" s="33"/>
      <c r="G115" s="33">
        <f t="shared" si="7"/>
        <v>-0.4</v>
      </c>
      <c r="H115" s="34">
        <f t="shared" si="8"/>
        <v>0</v>
      </c>
      <c r="I115" s="7" t="s">
        <v>192</v>
      </c>
      <c r="K115" s="7"/>
    </row>
    <row r="116" spans="1:11" ht="16.5" customHeight="1">
      <c r="A116" s="49" t="s">
        <v>218</v>
      </c>
      <c r="B116" s="11" t="s">
        <v>138</v>
      </c>
      <c r="C116" s="6" t="s">
        <v>349</v>
      </c>
      <c r="D116" s="34">
        <f>SUM(D117:D125)</f>
        <v>19622.999999999996</v>
      </c>
      <c r="E116" s="34">
        <f>SUM(E117:E125)</f>
        <v>12867.1</v>
      </c>
      <c r="F116" s="34">
        <f>SUM(F117:F123)</f>
        <v>12713.500000000002</v>
      </c>
      <c r="G116" s="33">
        <f t="shared" si="7"/>
        <v>-6755.899999999996</v>
      </c>
      <c r="H116" s="34">
        <f t="shared" si="8"/>
        <v>65.5715232125567</v>
      </c>
      <c r="I116" s="7" t="s">
        <v>193</v>
      </c>
      <c r="K116" s="4"/>
    </row>
    <row r="117" spans="1:11" ht="47.25">
      <c r="A117" s="19" t="s">
        <v>139</v>
      </c>
      <c r="B117" s="9" t="s">
        <v>297</v>
      </c>
      <c r="C117" s="6" t="s">
        <v>444</v>
      </c>
      <c r="D117" s="34">
        <v>2490.9</v>
      </c>
      <c r="E117" s="33">
        <v>890.1</v>
      </c>
      <c r="F117" s="33">
        <f>E117-K116</f>
        <v>890.1</v>
      </c>
      <c r="G117" s="33">
        <f t="shared" si="7"/>
        <v>-1600.8000000000002</v>
      </c>
      <c r="H117" s="34">
        <f t="shared" si="8"/>
        <v>35.73407202216066</v>
      </c>
      <c r="I117" s="7"/>
      <c r="K117" s="4"/>
    </row>
    <row r="118" spans="1:11" ht="47.25">
      <c r="A118" s="19"/>
      <c r="B118" s="9" t="s">
        <v>297</v>
      </c>
      <c r="C118" s="97" t="s">
        <v>443</v>
      </c>
      <c r="D118" s="34">
        <v>650.4</v>
      </c>
      <c r="E118" s="33">
        <v>15.8</v>
      </c>
      <c r="F118" s="33"/>
      <c r="G118" s="33">
        <f t="shared" si="7"/>
        <v>-634.6</v>
      </c>
      <c r="H118" s="34">
        <f t="shared" si="8"/>
        <v>2.4292742927429276</v>
      </c>
      <c r="I118" s="7"/>
      <c r="K118" s="4"/>
    </row>
    <row r="119" spans="1:11" ht="47.25">
      <c r="A119" s="19" t="s">
        <v>139</v>
      </c>
      <c r="B119" s="9" t="s">
        <v>312</v>
      </c>
      <c r="C119" s="6" t="s">
        <v>444</v>
      </c>
      <c r="D119" s="34">
        <v>730.7</v>
      </c>
      <c r="E119" s="33">
        <v>390</v>
      </c>
      <c r="F119" s="33">
        <f>E119-K117</f>
        <v>390</v>
      </c>
      <c r="G119" s="33">
        <f t="shared" si="7"/>
        <v>-340.70000000000005</v>
      </c>
      <c r="H119" s="34">
        <f t="shared" si="8"/>
        <v>53.37347748734091</v>
      </c>
      <c r="I119" s="7"/>
      <c r="K119" s="4"/>
    </row>
    <row r="120" spans="1:11" ht="63">
      <c r="A120" s="19" t="s">
        <v>139</v>
      </c>
      <c r="B120" s="9" t="s">
        <v>312</v>
      </c>
      <c r="C120" s="74" t="s">
        <v>454</v>
      </c>
      <c r="D120" s="34">
        <v>163.1</v>
      </c>
      <c r="E120" s="33">
        <v>0</v>
      </c>
      <c r="F120" s="33"/>
      <c r="G120" s="33">
        <f t="shared" si="7"/>
        <v>-163.1</v>
      </c>
      <c r="H120" s="34">
        <f t="shared" si="8"/>
        <v>0</v>
      </c>
      <c r="I120" s="7"/>
      <c r="K120" s="4"/>
    </row>
    <row r="121" spans="1:11" ht="48" customHeight="1">
      <c r="A121" s="19" t="s">
        <v>141</v>
      </c>
      <c r="B121" s="9" t="s">
        <v>296</v>
      </c>
      <c r="C121" s="6" t="s">
        <v>455</v>
      </c>
      <c r="D121" s="34">
        <v>164.8</v>
      </c>
      <c r="E121" s="33">
        <v>2.5</v>
      </c>
      <c r="F121" s="33">
        <f>E121-K119</f>
        <v>2.5</v>
      </c>
      <c r="G121" s="33">
        <f t="shared" si="7"/>
        <v>-162.3</v>
      </c>
      <c r="H121" s="34">
        <f t="shared" si="8"/>
        <v>1.5169902912621358</v>
      </c>
      <c r="I121" s="7"/>
      <c r="K121" s="4"/>
    </row>
    <row r="122" spans="1:11" ht="48" customHeight="1" hidden="1">
      <c r="A122" s="19"/>
      <c r="B122" s="9" t="s">
        <v>142</v>
      </c>
      <c r="C122" s="8" t="s">
        <v>66</v>
      </c>
      <c r="D122" s="34"/>
      <c r="E122" s="33"/>
      <c r="F122" s="33"/>
      <c r="G122" s="33">
        <f t="shared" si="7"/>
        <v>0</v>
      </c>
      <c r="H122" s="34" t="e">
        <f t="shared" si="8"/>
        <v>#DIV/0!</v>
      </c>
      <c r="I122" s="7"/>
      <c r="K122" s="4"/>
    </row>
    <row r="123" spans="1:11" ht="47.25" customHeight="1">
      <c r="A123" s="19" t="s">
        <v>141</v>
      </c>
      <c r="B123" s="9" t="s">
        <v>142</v>
      </c>
      <c r="C123" s="6" t="s">
        <v>423</v>
      </c>
      <c r="D123" s="34">
        <v>14823.3</v>
      </c>
      <c r="E123" s="33">
        <f>11422.7+8.2</f>
        <v>11430.900000000001</v>
      </c>
      <c r="F123" s="33">
        <f>E123-K121</f>
        <v>11430.900000000001</v>
      </c>
      <c r="G123" s="33">
        <f t="shared" si="7"/>
        <v>-3392.399999999998</v>
      </c>
      <c r="H123" s="34">
        <f t="shared" si="8"/>
        <v>77.11440772297668</v>
      </c>
      <c r="I123" s="7"/>
      <c r="K123" s="7"/>
    </row>
    <row r="124" spans="1:11" ht="47.25">
      <c r="A124" s="19"/>
      <c r="B124" s="9" t="s">
        <v>142</v>
      </c>
      <c r="C124" s="6" t="s">
        <v>421</v>
      </c>
      <c r="D124" s="34">
        <v>399.8</v>
      </c>
      <c r="E124" s="33">
        <v>121.5</v>
      </c>
      <c r="F124" s="33"/>
      <c r="G124" s="33">
        <f t="shared" si="7"/>
        <v>-278.3</v>
      </c>
      <c r="H124" s="34">
        <f t="shared" si="8"/>
        <v>30.390195097548773</v>
      </c>
      <c r="I124" s="7"/>
      <c r="K124" s="7"/>
    </row>
    <row r="125" spans="1:11" ht="47.25">
      <c r="A125" s="19"/>
      <c r="B125" s="9" t="s">
        <v>142</v>
      </c>
      <c r="C125" s="6" t="s">
        <v>422</v>
      </c>
      <c r="D125" s="34">
        <v>200</v>
      </c>
      <c r="E125" s="33">
        <v>16.3</v>
      </c>
      <c r="F125" s="33"/>
      <c r="G125" s="33">
        <f t="shared" si="7"/>
        <v>-183.7</v>
      </c>
      <c r="H125" s="34">
        <f t="shared" si="8"/>
        <v>8.15</v>
      </c>
      <c r="I125" s="7"/>
      <c r="K125" s="7"/>
    </row>
    <row r="126" spans="1:11" ht="15.75">
      <c r="A126" s="49" t="s">
        <v>143</v>
      </c>
      <c r="B126" s="11" t="s">
        <v>156</v>
      </c>
      <c r="C126" s="6" t="s">
        <v>350</v>
      </c>
      <c r="D126" s="34">
        <f>SUM(D127:D132)</f>
        <v>4952.200000000001</v>
      </c>
      <c r="E126" s="34">
        <f>SUM(E127:E132)</f>
        <v>3321.2</v>
      </c>
      <c r="F126" s="34" t="e">
        <f>SUM(F127:F132)</f>
        <v>#REF!</v>
      </c>
      <c r="G126" s="33">
        <f t="shared" si="7"/>
        <v>-1631.000000000001</v>
      </c>
      <c r="H126" s="34">
        <f t="shared" si="8"/>
        <v>67.06514276483178</v>
      </c>
      <c r="I126" s="7"/>
      <c r="K126" s="4"/>
    </row>
    <row r="127" spans="1:11" ht="15.75">
      <c r="A127" s="19" t="s">
        <v>143</v>
      </c>
      <c r="B127" s="9" t="s">
        <v>248</v>
      </c>
      <c r="C127" s="12" t="s">
        <v>251</v>
      </c>
      <c r="D127" s="34">
        <v>877.4</v>
      </c>
      <c r="E127" s="33">
        <v>495.3</v>
      </c>
      <c r="F127" s="33">
        <f>E127-K126</f>
        <v>495.3</v>
      </c>
      <c r="G127" s="33">
        <f t="shared" si="7"/>
        <v>-382.09999999999997</v>
      </c>
      <c r="H127" s="34">
        <f t="shared" si="8"/>
        <v>56.450877592888084</v>
      </c>
      <c r="I127" s="7"/>
      <c r="K127" s="4"/>
    </row>
    <row r="128" spans="1:11" ht="15.75">
      <c r="A128" s="19" t="s">
        <v>143</v>
      </c>
      <c r="B128" s="9" t="s">
        <v>249</v>
      </c>
      <c r="C128" s="12" t="s">
        <v>253</v>
      </c>
      <c r="D128" s="34">
        <v>498.1</v>
      </c>
      <c r="E128" s="33">
        <v>244.5</v>
      </c>
      <c r="F128" s="33">
        <f>E128-K127</f>
        <v>244.5</v>
      </c>
      <c r="G128" s="33">
        <f t="shared" si="7"/>
        <v>-253.60000000000002</v>
      </c>
      <c r="H128" s="34">
        <f t="shared" si="8"/>
        <v>49.08652880947601</v>
      </c>
      <c r="I128" s="7"/>
      <c r="K128" s="4"/>
    </row>
    <row r="129" spans="1:11" ht="18" customHeight="1">
      <c r="A129" s="19" t="s">
        <v>143</v>
      </c>
      <c r="B129" s="9" t="s">
        <v>250</v>
      </c>
      <c r="C129" s="12" t="s">
        <v>252</v>
      </c>
      <c r="D129" s="34">
        <v>2867.6</v>
      </c>
      <c r="E129" s="33">
        <v>2036.9</v>
      </c>
      <c r="F129" s="33" t="e">
        <f>E129-#REF!</f>
        <v>#REF!</v>
      </c>
      <c r="G129" s="33">
        <f t="shared" si="7"/>
        <v>-830.6999999999998</v>
      </c>
      <c r="H129" s="34">
        <f t="shared" si="8"/>
        <v>71.0315246198912</v>
      </c>
      <c r="I129" s="7"/>
      <c r="K129" s="4"/>
    </row>
    <row r="130" spans="1:11" ht="63" hidden="1">
      <c r="A130" s="19" t="s">
        <v>181</v>
      </c>
      <c r="B130" s="9" t="s">
        <v>236</v>
      </c>
      <c r="C130" s="12" t="s">
        <v>235</v>
      </c>
      <c r="D130" s="34"/>
      <c r="E130" s="33"/>
      <c r="F130" s="33">
        <f>E130-K129</f>
        <v>0</v>
      </c>
      <c r="G130" s="33">
        <f t="shared" si="7"/>
        <v>0</v>
      </c>
      <c r="H130" s="34" t="e">
        <f t="shared" si="8"/>
        <v>#DIV/0!</v>
      </c>
      <c r="I130" s="7"/>
      <c r="K130" s="4"/>
    </row>
    <row r="131" spans="1:11" ht="15.75">
      <c r="A131" s="19" t="s">
        <v>143</v>
      </c>
      <c r="B131" s="9" t="s">
        <v>228</v>
      </c>
      <c r="C131" s="12" t="s">
        <v>209</v>
      </c>
      <c r="D131" s="34">
        <v>369.6</v>
      </c>
      <c r="E131" s="33">
        <v>248.3</v>
      </c>
      <c r="F131" s="33">
        <f>E131-K130</f>
        <v>248.3</v>
      </c>
      <c r="G131" s="33">
        <f t="shared" si="7"/>
        <v>-121.30000000000001</v>
      </c>
      <c r="H131" s="34">
        <f t="shared" si="8"/>
        <v>67.18073593073592</v>
      </c>
      <c r="I131" s="7"/>
      <c r="K131" s="4"/>
    </row>
    <row r="132" spans="1:11" ht="50.25" customHeight="1">
      <c r="A132" s="19" t="s">
        <v>229</v>
      </c>
      <c r="B132" s="9" t="s">
        <v>228</v>
      </c>
      <c r="C132" s="12" t="s">
        <v>285</v>
      </c>
      <c r="D132" s="34">
        <v>339.5</v>
      </c>
      <c r="E132" s="33">
        <v>296.2</v>
      </c>
      <c r="F132" s="33">
        <f>E132-K131</f>
        <v>296.2</v>
      </c>
      <c r="G132" s="33">
        <f t="shared" si="7"/>
        <v>-43.30000000000001</v>
      </c>
      <c r="H132" s="34">
        <f t="shared" si="8"/>
        <v>87.2459499263623</v>
      </c>
      <c r="I132" s="7"/>
      <c r="K132" s="7"/>
    </row>
    <row r="133" spans="1:11" ht="19.5" customHeight="1">
      <c r="A133" s="19" t="s">
        <v>219</v>
      </c>
      <c r="B133" s="9" t="s">
        <v>190</v>
      </c>
      <c r="C133" s="12" t="s">
        <v>351</v>
      </c>
      <c r="D133" s="34">
        <f>SUM(D134:D137)</f>
        <v>300</v>
      </c>
      <c r="E133" s="34">
        <f>SUM(E134:E137)</f>
        <v>300</v>
      </c>
      <c r="F133" s="34">
        <f>SUM(F134:F136)</f>
        <v>0</v>
      </c>
      <c r="G133" s="33">
        <f t="shared" si="7"/>
        <v>0</v>
      </c>
      <c r="H133" s="34">
        <f t="shared" si="8"/>
        <v>100</v>
      </c>
      <c r="I133" s="7"/>
      <c r="K133" s="4"/>
    </row>
    <row r="134" spans="1:11" ht="15" customHeight="1" hidden="1">
      <c r="A134" s="49" t="s">
        <v>163</v>
      </c>
      <c r="B134" s="11" t="s">
        <v>162</v>
      </c>
      <c r="C134" s="6" t="s">
        <v>268</v>
      </c>
      <c r="D134" s="34">
        <v>0</v>
      </c>
      <c r="E134" s="33">
        <v>0</v>
      </c>
      <c r="F134" s="33">
        <f>E134-K133</f>
        <v>0</v>
      </c>
      <c r="G134" s="33">
        <f t="shared" si="7"/>
        <v>0</v>
      </c>
      <c r="H134" s="34" t="e">
        <f t="shared" si="8"/>
        <v>#DIV/0!</v>
      </c>
      <c r="I134" s="7"/>
      <c r="K134" s="4"/>
    </row>
    <row r="135" spans="1:11" ht="23.25" customHeight="1" hidden="1">
      <c r="A135" s="49" t="s">
        <v>197</v>
      </c>
      <c r="B135" s="11" t="s">
        <v>198</v>
      </c>
      <c r="C135" s="6" t="s">
        <v>269</v>
      </c>
      <c r="D135" s="34">
        <v>0</v>
      </c>
      <c r="E135" s="33">
        <v>0</v>
      </c>
      <c r="F135" s="33">
        <f>E135-K134</f>
        <v>0</v>
      </c>
      <c r="G135" s="33">
        <f t="shared" si="7"/>
        <v>0</v>
      </c>
      <c r="H135" s="34" t="e">
        <f t="shared" si="8"/>
        <v>#DIV/0!</v>
      </c>
      <c r="I135" s="7"/>
      <c r="K135" s="4"/>
    </row>
    <row r="136" spans="1:11" ht="31.5" customHeight="1" hidden="1">
      <c r="A136" s="49" t="s">
        <v>197</v>
      </c>
      <c r="B136" s="11" t="s">
        <v>198</v>
      </c>
      <c r="C136" s="6" t="s">
        <v>40</v>
      </c>
      <c r="D136" s="34"/>
      <c r="E136" s="33"/>
      <c r="F136" s="33">
        <f>E136-K135</f>
        <v>0</v>
      </c>
      <c r="G136" s="33">
        <f t="shared" si="7"/>
        <v>0</v>
      </c>
      <c r="H136" s="34" t="e">
        <f t="shared" si="8"/>
        <v>#DIV/0!</v>
      </c>
      <c r="I136" s="7"/>
      <c r="K136" s="7"/>
    </row>
    <row r="137" spans="1:11" ht="47.25">
      <c r="A137" s="49"/>
      <c r="B137" s="11" t="s">
        <v>314</v>
      </c>
      <c r="C137" s="8" t="s">
        <v>67</v>
      </c>
      <c r="D137" s="34">
        <v>300</v>
      </c>
      <c r="E137" s="33">
        <v>300</v>
      </c>
      <c r="F137" s="33"/>
      <c r="G137" s="33">
        <f t="shared" si="7"/>
        <v>0</v>
      </c>
      <c r="H137" s="34">
        <f t="shared" si="8"/>
        <v>100</v>
      </c>
      <c r="I137" s="7"/>
      <c r="K137" s="7"/>
    </row>
    <row r="138" spans="1:11" ht="15.75">
      <c r="A138" s="49" t="s">
        <v>144</v>
      </c>
      <c r="B138" s="11" t="s">
        <v>145</v>
      </c>
      <c r="C138" s="6" t="s">
        <v>352</v>
      </c>
      <c r="D138" s="34">
        <f>D141+D142+D139+D143+D140</f>
        <v>1751.2</v>
      </c>
      <c r="E138" s="34">
        <f>E141+E142+E139+E143+E140</f>
        <v>1121.4</v>
      </c>
      <c r="F138" s="34">
        <f>F141+F142</f>
        <v>1070.7</v>
      </c>
      <c r="G138" s="33">
        <f t="shared" si="7"/>
        <v>-629.8</v>
      </c>
      <c r="H138" s="34">
        <f t="shared" si="8"/>
        <v>64.0360895386021</v>
      </c>
      <c r="I138" s="7"/>
      <c r="K138" s="4"/>
    </row>
    <row r="139" spans="1:11" ht="48" customHeight="1">
      <c r="A139" s="49" t="s">
        <v>144</v>
      </c>
      <c r="B139" s="11" t="s">
        <v>301</v>
      </c>
      <c r="C139" s="6" t="s">
        <v>91</v>
      </c>
      <c r="D139" s="34">
        <v>15.4</v>
      </c>
      <c r="E139" s="34">
        <v>7.9</v>
      </c>
      <c r="F139" s="34"/>
      <c r="G139" s="33">
        <f t="shared" si="7"/>
        <v>-7.5</v>
      </c>
      <c r="H139" s="34">
        <f t="shared" si="8"/>
        <v>51.298701298701296</v>
      </c>
      <c r="I139" s="7"/>
      <c r="K139" s="4"/>
    </row>
    <row r="140" spans="1:11" ht="48" customHeight="1">
      <c r="A140" s="49"/>
      <c r="B140" s="11" t="s">
        <v>301</v>
      </c>
      <c r="C140" s="6" t="s">
        <v>92</v>
      </c>
      <c r="D140" s="34">
        <v>58.6</v>
      </c>
      <c r="E140" s="34">
        <v>36</v>
      </c>
      <c r="F140" s="34"/>
      <c r="G140" s="33">
        <f t="shared" si="7"/>
        <v>-22.6</v>
      </c>
      <c r="H140" s="34">
        <f t="shared" si="8"/>
        <v>61.43344709897611</v>
      </c>
      <c r="I140" s="7"/>
      <c r="K140" s="4"/>
    </row>
    <row r="141" spans="1:11" ht="62.25" customHeight="1">
      <c r="A141" s="49" t="s">
        <v>144</v>
      </c>
      <c r="B141" s="11" t="s">
        <v>220</v>
      </c>
      <c r="C141" s="6" t="s">
        <v>93</v>
      </c>
      <c r="D141" s="34">
        <v>35</v>
      </c>
      <c r="E141" s="33">
        <v>20.8</v>
      </c>
      <c r="F141" s="33">
        <f>E141-K138</f>
        <v>20.8</v>
      </c>
      <c r="G141" s="33">
        <f t="shared" si="7"/>
        <v>-14.2</v>
      </c>
      <c r="H141" s="34">
        <f t="shared" si="8"/>
        <v>59.42857142857143</v>
      </c>
      <c r="I141" s="7"/>
      <c r="K141" s="4"/>
    </row>
    <row r="142" spans="1:11" ht="31.5">
      <c r="A142" s="49" t="s">
        <v>144</v>
      </c>
      <c r="B142" s="11" t="s">
        <v>146</v>
      </c>
      <c r="C142" s="6" t="s">
        <v>231</v>
      </c>
      <c r="D142" s="34">
        <v>1630.2</v>
      </c>
      <c r="E142" s="33">
        <v>1049.9</v>
      </c>
      <c r="F142" s="33">
        <f>E142-K141</f>
        <v>1049.9</v>
      </c>
      <c r="G142" s="33">
        <f t="shared" si="7"/>
        <v>-580.3</v>
      </c>
      <c r="H142" s="34">
        <f t="shared" si="8"/>
        <v>64.4031407189302</v>
      </c>
      <c r="I142" s="7"/>
      <c r="K142" s="4"/>
    </row>
    <row r="143" spans="1:11" ht="46.5" customHeight="1">
      <c r="A143" s="49" t="s">
        <v>144</v>
      </c>
      <c r="B143" s="11" t="s">
        <v>302</v>
      </c>
      <c r="C143" s="6" t="s">
        <v>4</v>
      </c>
      <c r="D143" s="34">
        <v>12</v>
      </c>
      <c r="E143" s="33">
        <v>6.8</v>
      </c>
      <c r="F143" s="33"/>
      <c r="G143" s="33">
        <f t="shared" si="7"/>
        <v>-5.2</v>
      </c>
      <c r="H143" s="34">
        <f t="shared" si="8"/>
        <v>56.666666666666664</v>
      </c>
      <c r="I143" s="7"/>
      <c r="K143" s="4"/>
    </row>
    <row r="144" spans="1:11" ht="27.75" customHeight="1" hidden="1">
      <c r="A144" s="19" t="s">
        <v>164</v>
      </c>
      <c r="B144" s="9" t="s">
        <v>161</v>
      </c>
      <c r="C144" s="18" t="s">
        <v>289</v>
      </c>
      <c r="D144" s="34"/>
      <c r="E144" s="33"/>
      <c r="F144" s="33">
        <f>E144-K142</f>
        <v>0</v>
      </c>
      <c r="G144" s="33">
        <f t="shared" si="7"/>
        <v>0</v>
      </c>
      <c r="H144" s="34" t="e">
        <f t="shared" si="8"/>
        <v>#DIV/0!</v>
      </c>
      <c r="I144" s="7"/>
      <c r="K144" s="4"/>
    </row>
    <row r="145" spans="1:11" ht="31.5" customHeight="1">
      <c r="A145" s="19" t="s">
        <v>221</v>
      </c>
      <c r="B145" s="9" t="s">
        <v>263</v>
      </c>
      <c r="C145" s="18" t="s">
        <v>52</v>
      </c>
      <c r="D145" s="36">
        <f>D146</f>
        <v>100</v>
      </c>
      <c r="E145" s="36">
        <f>E146</f>
        <v>0</v>
      </c>
      <c r="F145" s="37">
        <f>F146</f>
        <v>0</v>
      </c>
      <c r="G145" s="33">
        <f t="shared" si="7"/>
        <v>-100</v>
      </c>
      <c r="H145" s="34">
        <f t="shared" si="8"/>
        <v>0</v>
      </c>
      <c r="I145" s="7"/>
      <c r="K145" s="4"/>
    </row>
    <row r="146" spans="1:11" ht="29.25" customHeight="1">
      <c r="A146" s="49" t="s">
        <v>221</v>
      </c>
      <c r="B146" s="11" t="s">
        <v>222</v>
      </c>
      <c r="C146" s="6" t="s">
        <v>456</v>
      </c>
      <c r="D146" s="35">
        <v>100</v>
      </c>
      <c r="E146" s="33">
        <v>0</v>
      </c>
      <c r="F146" s="33">
        <f>E146-K145</f>
        <v>0</v>
      </c>
      <c r="G146" s="33">
        <f t="shared" si="7"/>
        <v>-100</v>
      </c>
      <c r="H146" s="34">
        <f t="shared" si="8"/>
        <v>0</v>
      </c>
      <c r="I146" s="7"/>
      <c r="K146" s="7"/>
    </row>
    <row r="147" spans="1:11" ht="30" customHeight="1" hidden="1">
      <c r="A147" s="49" t="s">
        <v>221</v>
      </c>
      <c r="B147" s="11" t="s">
        <v>275</v>
      </c>
      <c r="C147" s="6" t="s">
        <v>277</v>
      </c>
      <c r="D147" s="35"/>
      <c r="E147" s="33"/>
      <c r="F147" s="33"/>
      <c r="G147" s="33">
        <f t="shared" si="7"/>
        <v>0</v>
      </c>
      <c r="H147" s="34" t="e">
        <f t="shared" si="8"/>
        <v>#DIV/0!</v>
      </c>
      <c r="I147" s="7"/>
      <c r="K147" s="7"/>
    </row>
    <row r="148" spans="1:11" ht="31.5">
      <c r="A148" s="19"/>
      <c r="B148" s="9" t="s">
        <v>187</v>
      </c>
      <c r="C148" s="12" t="s">
        <v>51</v>
      </c>
      <c r="D148" s="34">
        <f>SUM(D149:D153)</f>
        <v>633</v>
      </c>
      <c r="E148" s="34">
        <f>SUM(E149:E153)</f>
        <v>473.6</v>
      </c>
      <c r="F148" s="34">
        <f>SUM(F149:F151)</f>
        <v>320.6</v>
      </c>
      <c r="G148" s="33">
        <f t="shared" si="7"/>
        <v>-159.39999999999998</v>
      </c>
      <c r="H148" s="34">
        <f t="shared" si="8"/>
        <v>74.81832543443917</v>
      </c>
      <c r="I148" s="7"/>
      <c r="K148" s="4"/>
    </row>
    <row r="149" spans="1:11" ht="63">
      <c r="A149" s="19" t="s">
        <v>147</v>
      </c>
      <c r="B149" s="9" t="s">
        <v>148</v>
      </c>
      <c r="C149" s="6" t="s">
        <v>286</v>
      </c>
      <c r="D149" s="34">
        <v>480</v>
      </c>
      <c r="E149" s="33">
        <v>320.6</v>
      </c>
      <c r="F149" s="33">
        <f>E149-K148</f>
        <v>320.6</v>
      </c>
      <c r="G149" s="33">
        <f t="shared" si="7"/>
        <v>-159.39999999999998</v>
      </c>
      <c r="H149" s="34">
        <f t="shared" si="8"/>
        <v>66.79166666666667</v>
      </c>
      <c r="I149" s="7"/>
      <c r="K149" s="4"/>
    </row>
    <row r="150" spans="1:11" ht="48" customHeight="1" hidden="1">
      <c r="A150" s="19" t="s">
        <v>147</v>
      </c>
      <c r="B150" s="9" t="s">
        <v>148</v>
      </c>
      <c r="C150" s="6" t="s">
        <v>48</v>
      </c>
      <c r="D150" s="34"/>
      <c r="E150" s="33"/>
      <c r="F150" s="33">
        <f>E150-K149</f>
        <v>0</v>
      </c>
      <c r="G150" s="33">
        <f t="shared" si="7"/>
        <v>0</v>
      </c>
      <c r="H150" s="34" t="e">
        <f t="shared" si="8"/>
        <v>#DIV/0!</v>
      </c>
      <c r="I150" s="7"/>
      <c r="K150" s="4"/>
    </row>
    <row r="151" spans="1:11" ht="48.75" customHeight="1" hidden="1">
      <c r="A151" s="19" t="s">
        <v>147</v>
      </c>
      <c r="B151" s="9" t="s">
        <v>200</v>
      </c>
      <c r="C151" s="8" t="s">
        <v>49</v>
      </c>
      <c r="D151" s="34"/>
      <c r="E151" s="33"/>
      <c r="F151" s="33">
        <f>E151-K150</f>
        <v>0</v>
      </c>
      <c r="G151" s="33">
        <f t="shared" si="7"/>
        <v>0</v>
      </c>
      <c r="H151" s="34" t="e">
        <f t="shared" si="8"/>
        <v>#DIV/0!</v>
      </c>
      <c r="I151" s="7"/>
      <c r="K151" s="4"/>
    </row>
    <row r="152" spans="1:11" ht="28.5" customHeight="1" hidden="1">
      <c r="A152" s="19" t="s">
        <v>149</v>
      </c>
      <c r="B152" s="9" t="s">
        <v>239</v>
      </c>
      <c r="C152" s="8" t="s">
        <v>291</v>
      </c>
      <c r="D152" s="34"/>
      <c r="E152" s="33"/>
      <c r="F152" s="33">
        <f>E152-K151</f>
        <v>0</v>
      </c>
      <c r="G152" s="33">
        <f t="shared" si="7"/>
        <v>0</v>
      </c>
      <c r="H152" s="34" t="e">
        <f t="shared" si="8"/>
        <v>#DIV/0!</v>
      </c>
      <c r="I152" s="7"/>
      <c r="K152" s="4"/>
    </row>
    <row r="153" spans="1:11" ht="63">
      <c r="A153" s="19" t="s">
        <v>147</v>
      </c>
      <c r="B153" s="9" t="s">
        <v>155</v>
      </c>
      <c r="C153" s="74" t="s">
        <v>375</v>
      </c>
      <c r="D153" s="34">
        <v>153</v>
      </c>
      <c r="E153" s="33">
        <v>153</v>
      </c>
      <c r="F153" s="33"/>
      <c r="G153" s="33">
        <f t="shared" si="7"/>
        <v>0</v>
      </c>
      <c r="H153" s="34">
        <f t="shared" si="8"/>
        <v>100</v>
      </c>
      <c r="I153" s="7"/>
      <c r="K153" s="4"/>
    </row>
    <row r="154" spans="1:11" ht="31.5">
      <c r="A154" s="19"/>
      <c r="B154" s="9" t="s">
        <v>320</v>
      </c>
      <c r="C154" s="8" t="s">
        <v>50</v>
      </c>
      <c r="D154" s="34">
        <f>D155+D156+D157+D160+D158+D161+D159</f>
        <v>1703.3000000000002</v>
      </c>
      <c r="E154" s="34">
        <f>E155+E156+E157+E160+E158+E161+E159</f>
        <v>785.5999999999999</v>
      </c>
      <c r="F154" s="33"/>
      <c r="G154" s="33">
        <f t="shared" si="7"/>
        <v>-917.7000000000003</v>
      </c>
      <c r="H154" s="34">
        <f t="shared" si="8"/>
        <v>46.12223331180648</v>
      </c>
      <c r="I154" s="7"/>
      <c r="K154" s="4"/>
    </row>
    <row r="155" spans="1:11" ht="63" hidden="1">
      <c r="A155" s="19"/>
      <c r="B155" s="9" t="s">
        <v>239</v>
      </c>
      <c r="C155" s="6" t="s">
        <v>382</v>
      </c>
      <c r="D155" s="34">
        <v>0</v>
      </c>
      <c r="E155" s="33">
        <v>0</v>
      </c>
      <c r="F155" s="33"/>
      <c r="G155" s="33">
        <f t="shared" si="7"/>
        <v>0</v>
      </c>
      <c r="H155" s="34" t="e">
        <f t="shared" si="8"/>
        <v>#DIV/0!</v>
      </c>
      <c r="I155" s="7"/>
      <c r="K155" s="4"/>
    </row>
    <row r="156" spans="1:11" ht="63">
      <c r="A156" s="19" t="s">
        <v>149</v>
      </c>
      <c r="B156" s="9" t="s">
        <v>239</v>
      </c>
      <c r="C156" s="6" t="s">
        <v>383</v>
      </c>
      <c r="D156" s="34">
        <f>736.5+2</f>
        <v>738.5</v>
      </c>
      <c r="E156" s="33">
        <v>463.2</v>
      </c>
      <c r="F156" s="33">
        <f>E156-K152</f>
        <v>463.2</v>
      </c>
      <c r="G156" s="33">
        <f t="shared" si="7"/>
        <v>-275.3</v>
      </c>
      <c r="H156" s="34">
        <f t="shared" si="8"/>
        <v>62.72173324306025</v>
      </c>
      <c r="I156" s="7"/>
      <c r="K156" s="4"/>
    </row>
    <row r="157" spans="1:11" ht="63">
      <c r="A157" s="19" t="s">
        <v>149</v>
      </c>
      <c r="B157" s="9" t="s">
        <v>239</v>
      </c>
      <c r="C157" s="8" t="s">
        <v>408</v>
      </c>
      <c r="D157" s="34">
        <v>5</v>
      </c>
      <c r="E157" s="33">
        <v>0.5</v>
      </c>
      <c r="F157" s="33"/>
      <c r="G157" s="33">
        <f t="shared" si="7"/>
        <v>-4.5</v>
      </c>
      <c r="H157" s="34">
        <f t="shared" si="8"/>
        <v>10</v>
      </c>
      <c r="I157" s="7"/>
      <c r="K157" s="4"/>
    </row>
    <row r="158" spans="1:11" ht="63">
      <c r="A158" s="19"/>
      <c r="B158" s="9" t="s">
        <v>239</v>
      </c>
      <c r="C158" s="6" t="s">
        <v>424</v>
      </c>
      <c r="D158" s="34">
        <v>702.2</v>
      </c>
      <c r="E158" s="33">
        <v>308</v>
      </c>
      <c r="F158" s="33"/>
      <c r="G158" s="33">
        <f t="shared" si="7"/>
        <v>-394.20000000000005</v>
      </c>
      <c r="H158" s="34">
        <f t="shared" si="8"/>
        <v>43.86214753631444</v>
      </c>
      <c r="I158" s="7"/>
      <c r="K158" s="4"/>
    </row>
    <row r="159" spans="1:11" ht="78.75">
      <c r="A159" s="19"/>
      <c r="B159" s="9" t="s">
        <v>239</v>
      </c>
      <c r="C159" s="6" t="s">
        <v>446</v>
      </c>
      <c r="D159" s="34">
        <v>213</v>
      </c>
      <c r="E159" s="33">
        <v>0</v>
      </c>
      <c r="F159" s="33"/>
      <c r="G159" s="33">
        <f t="shared" si="7"/>
        <v>-213</v>
      </c>
      <c r="H159" s="34">
        <f t="shared" si="8"/>
        <v>0</v>
      </c>
      <c r="I159" s="7"/>
      <c r="K159" s="4"/>
    </row>
    <row r="160" spans="1:11" ht="63">
      <c r="A160" s="19"/>
      <c r="B160" s="9" t="s">
        <v>239</v>
      </c>
      <c r="C160" s="8" t="s">
        <v>445</v>
      </c>
      <c r="D160" s="34">
        <v>44.6</v>
      </c>
      <c r="E160" s="33">
        <v>13.9</v>
      </c>
      <c r="F160" s="33"/>
      <c r="G160" s="33">
        <f t="shared" si="7"/>
        <v>-30.700000000000003</v>
      </c>
      <c r="H160" s="34">
        <f t="shared" si="8"/>
        <v>31.16591928251121</v>
      </c>
      <c r="I160" s="7"/>
      <c r="K160" s="4"/>
    </row>
    <row r="161" spans="1:11" ht="31.5" hidden="1">
      <c r="A161" s="19" t="s">
        <v>149</v>
      </c>
      <c r="B161" s="9" t="s">
        <v>53</v>
      </c>
      <c r="C161" s="8" t="s">
        <v>54</v>
      </c>
      <c r="D161" s="34">
        <v>0</v>
      </c>
      <c r="E161" s="33">
        <v>0</v>
      </c>
      <c r="F161" s="33"/>
      <c r="G161" s="33">
        <f t="shared" si="7"/>
        <v>0</v>
      </c>
      <c r="H161" s="34" t="e">
        <f t="shared" si="8"/>
        <v>#DIV/0!</v>
      </c>
      <c r="I161" s="7"/>
      <c r="K161" s="4"/>
    </row>
    <row r="162" spans="1:11" ht="32.25" customHeight="1">
      <c r="A162" s="19" t="s">
        <v>223</v>
      </c>
      <c r="B162" s="9" t="s">
        <v>264</v>
      </c>
      <c r="C162" s="6" t="s">
        <v>56</v>
      </c>
      <c r="D162" s="34">
        <f>D163+D166+D165+D164</f>
        <v>491.6</v>
      </c>
      <c r="E162" s="34">
        <f>E163+E166+E165+E164</f>
        <v>357.2</v>
      </c>
      <c r="F162" s="33"/>
      <c r="G162" s="33">
        <f>E162-D162</f>
        <v>-134.40000000000003</v>
      </c>
      <c r="H162" s="34">
        <f t="shared" si="8"/>
        <v>72.66069975589909</v>
      </c>
      <c r="I162" s="7"/>
      <c r="K162" s="4"/>
    </row>
    <row r="163" spans="1:11" ht="86.25" customHeight="1">
      <c r="A163" s="19" t="s">
        <v>223</v>
      </c>
      <c r="B163" s="9" t="s">
        <v>167</v>
      </c>
      <c r="C163" s="6" t="s">
        <v>409</v>
      </c>
      <c r="D163" s="34">
        <v>78.9</v>
      </c>
      <c r="E163" s="33">
        <v>56.8</v>
      </c>
      <c r="F163" s="33">
        <f>E163-K162</f>
        <v>56.8</v>
      </c>
      <c r="G163" s="33">
        <f t="shared" si="7"/>
        <v>-22.10000000000001</v>
      </c>
      <c r="H163" s="34">
        <f t="shared" si="8"/>
        <v>71.98986058301647</v>
      </c>
      <c r="I163" s="7"/>
      <c r="K163" s="4"/>
    </row>
    <row r="164" spans="1:11" ht="66" customHeight="1" hidden="1">
      <c r="A164" s="19"/>
      <c r="B164" s="9" t="s">
        <v>392</v>
      </c>
      <c r="C164" s="6" t="s">
        <v>410</v>
      </c>
      <c r="D164" s="34"/>
      <c r="E164" s="33"/>
      <c r="F164" s="33"/>
      <c r="G164" s="33">
        <f aca="true" t="shared" si="9" ref="G164:G170">E164-D164</f>
        <v>0</v>
      </c>
      <c r="H164" s="34" t="e">
        <f aca="true" t="shared" si="10" ref="H164:H170">E164/D164*100</f>
        <v>#DIV/0!</v>
      </c>
      <c r="I164" s="7"/>
      <c r="K164" s="4"/>
    </row>
    <row r="165" spans="1:11" ht="48" customHeight="1" hidden="1">
      <c r="A165" s="19"/>
      <c r="B165" s="9" t="s">
        <v>392</v>
      </c>
      <c r="C165" s="6" t="s">
        <v>393</v>
      </c>
      <c r="D165" s="34"/>
      <c r="E165" s="33"/>
      <c r="F165" s="33"/>
      <c r="G165" s="33">
        <f t="shared" si="9"/>
        <v>0</v>
      </c>
      <c r="H165" s="34" t="e">
        <f t="shared" si="10"/>
        <v>#DIV/0!</v>
      </c>
      <c r="I165" s="7"/>
      <c r="K165" s="4"/>
    </row>
    <row r="166" spans="1:11" ht="31.5">
      <c r="A166" s="19" t="s">
        <v>223</v>
      </c>
      <c r="B166" s="9" t="s">
        <v>160</v>
      </c>
      <c r="C166" s="6" t="s">
        <v>270</v>
      </c>
      <c r="D166" s="34">
        <v>412.7</v>
      </c>
      <c r="E166" s="33">
        <v>300.4</v>
      </c>
      <c r="F166" s="33">
        <f>E166-K163</f>
        <v>300.4</v>
      </c>
      <c r="G166" s="33">
        <f t="shared" si="9"/>
        <v>-112.30000000000001</v>
      </c>
      <c r="H166" s="34">
        <f t="shared" si="10"/>
        <v>72.78895081172764</v>
      </c>
      <c r="I166" s="7"/>
      <c r="K166" s="4"/>
    </row>
    <row r="167" spans="1:11" ht="15.75" hidden="1">
      <c r="A167" s="19"/>
      <c r="B167" s="9" t="s">
        <v>328</v>
      </c>
      <c r="C167" s="6" t="s">
        <v>377</v>
      </c>
      <c r="D167" s="33">
        <f>D168</f>
        <v>0</v>
      </c>
      <c r="E167" s="33">
        <f>E168</f>
        <v>0</v>
      </c>
      <c r="F167" s="33"/>
      <c r="G167" s="33">
        <f t="shared" si="9"/>
        <v>0</v>
      </c>
      <c r="H167" s="34" t="e">
        <f t="shared" si="10"/>
        <v>#DIV/0!</v>
      </c>
      <c r="I167" s="7"/>
      <c r="K167" s="4"/>
    </row>
    <row r="168" spans="1:11" ht="51.75" customHeight="1" hidden="1">
      <c r="A168" s="19"/>
      <c r="B168" s="9" t="s">
        <v>242</v>
      </c>
      <c r="C168" s="74" t="s">
        <v>376</v>
      </c>
      <c r="D168" s="34"/>
      <c r="E168" s="33"/>
      <c r="F168" s="33"/>
      <c r="G168" s="33">
        <f t="shared" si="9"/>
        <v>0</v>
      </c>
      <c r="H168" s="34" t="e">
        <f t="shared" si="10"/>
        <v>#DIV/0!</v>
      </c>
      <c r="I168" s="7"/>
      <c r="K168" s="4"/>
    </row>
    <row r="169" spans="1:11" ht="14.25" customHeight="1">
      <c r="A169" s="19"/>
      <c r="B169" s="9" t="s">
        <v>265</v>
      </c>
      <c r="C169" s="6" t="s">
        <v>57</v>
      </c>
      <c r="D169" s="34">
        <f>D170+D171+D187+D188+D189+D186</f>
        <v>501.8</v>
      </c>
      <c r="E169" s="34">
        <f>E170+E171+E187+E188+E189+E186</f>
        <v>269.7</v>
      </c>
      <c r="F169" s="34" t="e">
        <f>F171+F180+F181+F182+F183+F184+F185+F188+F187+F179+#REF!+F186+F189+F170</f>
        <v>#REF!</v>
      </c>
      <c r="G169" s="33">
        <f t="shared" si="9"/>
        <v>-232.10000000000002</v>
      </c>
      <c r="H169" s="34">
        <f t="shared" si="10"/>
        <v>53.746512554802706</v>
      </c>
      <c r="I169" s="7"/>
      <c r="K169" s="4"/>
    </row>
    <row r="170" spans="1:11" ht="15.75">
      <c r="A170" s="19" t="s">
        <v>150</v>
      </c>
      <c r="B170" s="9" t="s">
        <v>151</v>
      </c>
      <c r="C170" s="12" t="s">
        <v>184</v>
      </c>
      <c r="D170" s="34">
        <v>5</v>
      </c>
      <c r="E170" s="33">
        <v>0</v>
      </c>
      <c r="F170" s="33">
        <f>E170-K169</f>
        <v>0</v>
      </c>
      <c r="G170" s="33">
        <f t="shared" si="9"/>
        <v>-5</v>
      </c>
      <c r="H170" s="34">
        <f t="shared" si="10"/>
        <v>0</v>
      </c>
      <c r="I170" s="7"/>
      <c r="K170" s="7"/>
    </row>
    <row r="171" spans="1:11" ht="47.25" hidden="1">
      <c r="A171" s="19" t="s">
        <v>150</v>
      </c>
      <c r="B171" s="9" t="s">
        <v>232</v>
      </c>
      <c r="C171" s="6" t="s">
        <v>58</v>
      </c>
      <c r="D171" s="34"/>
      <c r="E171" s="34"/>
      <c r="F171" s="33">
        <f>E171-K170</f>
        <v>0</v>
      </c>
      <c r="G171" s="33">
        <f t="shared" si="7"/>
        <v>0</v>
      </c>
      <c r="H171" s="34" t="e">
        <f aca="true" t="shared" si="11" ref="H171:H193">E171/D171*100</f>
        <v>#DIV/0!</v>
      </c>
      <c r="I171" s="7"/>
      <c r="K171" s="4"/>
    </row>
    <row r="172" spans="1:11" ht="63" hidden="1">
      <c r="A172" s="49" t="s">
        <v>153</v>
      </c>
      <c r="B172" s="11" t="s">
        <v>159</v>
      </c>
      <c r="C172" s="51" t="s">
        <v>278</v>
      </c>
      <c r="D172" s="34"/>
      <c r="E172" s="33"/>
      <c r="F172" s="33" t="e">
        <f>E172-#REF!</f>
        <v>#REF!</v>
      </c>
      <c r="G172" s="33">
        <f t="shared" si="7"/>
        <v>0</v>
      </c>
      <c r="H172" s="34" t="e">
        <f t="shared" si="11"/>
        <v>#DIV/0!</v>
      </c>
      <c r="I172" s="7"/>
      <c r="K172" s="7"/>
    </row>
    <row r="173" spans="1:11" ht="31.5" hidden="1">
      <c r="A173" s="19" t="s">
        <v>150</v>
      </c>
      <c r="B173" s="9" t="s">
        <v>152</v>
      </c>
      <c r="C173" s="6" t="s">
        <v>241</v>
      </c>
      <c r="D173" s="34"/>
      <c r="E173" s="34"/>
      <c r="F173" s="33">
        <f>E173-K172</f>
        <v>0</v>
      </c>
      <c r="G173" s="33">
        <f t="shared" si="7"/>
        <v>0</v>
      </c>
      <c r="H173" s="34" t="e">
        <f t="shared" si="11"/>
        <v>#DIV/0!</v>
      </c>
      <c r="I173" s="7"/>
      <c r="K173" s="7"/>
    </row>
    <row r="174" spans="1:11" ht="15.75" hidden="1">
      <c r="A174" s="19"/>
      <c r="B174" s="9"/>
      <c r="C174" s="6"/>
      <c r="D174" s="34"/>
      <c r="E174" s="34"/>
      <c r="F174" s="33"/>
      <c r="G174" s="33">
        <f t="shared" si="7"/>
        <v>0</v>
      </c>
      <c r="H174" s="34" t="e">
        <f t="shared" si="11"/>
        <v>#DIV/0!</v>
      </c>
      <c r="I174" s="7"/>
      <c r="K174" s="7"/>
    </row>
    <row r="175" spans="1:11" ht="47.25" hidden="1">
      <c r="A175" s="19" t="s">
        <v>150</v>
      </c>
      <c r="B175" s="9" t="s">
        <v>152</v>
      </c>
      <c r="C175" s="6" t="s">
        <v>280</v>
      </c>
      <c r="D175" s="34"/>
      <c r="E175" s="34"/>
      <c r="F175" s="33"/>
      <c r="G175" s="33">
        <f t="shared" si="7"/>
        <v>0</v>
      </c>
      <c r="H175" s="34" t="e">
        <f t="shared" si="11"/>
        <v>#DIV/0!</v>
      </c>
      <c r="I175" s="7"/>
      <c r="K175" s="7"/>
    </row>
    <row r="176" spans="1:11" ht="15.75" hidden="1">
      <c r="A176" s="19" t="s">
        <v>150</v>
      </c>
      <c r="B176" s="9" t="s">
        <v>152</v>
      </c>
      <c r="C176" s="6" t="s">
        <v>279</v>
      </c>
      <c r="D176" s="34"/>
      <c r="E176" s="34"/>
      <c r="F176" s="33">
        <f>E176-K174</f>
        <v>0</v>
      </c>
      <c r="G176" s="33">
        <f t="shared" si="7"/>
        <v>0</v>
      </c>
      <c r="H176" s="34" t="e">
        <f t="shared" si="11"/>
        <v>#DIV/0!</v>
      </c>
      <c r="I176" s="7"/>
      <c r="K176" s="7"/>
    </row>
    <row r="177" spans="1:11" ht="15.75" hidden="1">
      <c r="A177" s="19" t="s">
        <v>150</v>
      </c>
      <c r="B177" s="9" t="s">
        <v>152</v>
      </c>
      <c r="C177" s="6" t="s">
        <v>254</v>
      </c>
      <c r="D177" s="34"/>
      <c r="E177" s="34"/>
      <c r="F177" s="33">
        <f>E177-K176</f>
        <v>0</v>
      </c>
      <c r="G177" s="33">
        <f t="shared" si="7"/>
        <v>0</v>
      </c>
      <c r="H177" s="34" t="e">
        <f t="shared" si="11"/>
        <v>#DIV/0!</v>
      </c>
      <c r="I177" s="7"/>
      <c r="K177" s="7"/>
    </row>
    <row r="178" spans="1:11" ht="30.75" customHeight="1" hidden="1">
      <c r="A178" s="19" t="s">
        <v>150</v>
      </c>
      <c r="B178" s="9" t="s">
        <v>152</v>
      </c>
      <c r="C178" s="6" t="s">
        <v>274</v>
      </c>
      <c r="D178" s="34"/>
      <c r="E178" s="34"/>
      <c r="F178" s="33">
        <f>E178-K177</f>
        <v>0</v>
      </c>
      <c r="G178" s="33">
        <f t="shared" si="7"/>
        <v>0</v>
      </c>
      <c r="H178" s="34" t="e">
        <f t="shared" si="11"/>
        <v>#DIV/0!</v>
      </c>
      <c r="I178" s="7"/>
      <c r="K178" s="7"/>
    </row>
    <row r="179" spans="1:11" ht="47.25" hidden="1">
      <c r="A179" s="19"/>
      <c r="B179" s="9" t="s">
        <v>332</v>
      </c>
      <c r="C179" s="6" t="s">
        <v>333</v>
      </c>
      <c r="D179" s="34"/>
      <c r="E179" s="34"/>
      <c r="F179" s="33"/>
      <c r="G179" s="33">
        <f aca="true" t="shared" si="12" ref="G179:G193">E179-D179</f>
        <v>0</v>
      </c>
      <c r="H179" s="34" t="e">
        <f t="shared" si="11"/>
        <v>#DIV/0!</v>
      </c>
      <c r="I179" s="7"/>
      <c r="K179" s="7"/>
    </row>
    <row r="180" spans="1:11" ht="63" hidden="1">
      <c r="A180" s="19" t="s">
        <v>153</v>
      </c>
      <c r="B180" s="9" t="s">
        <v>266</v>
      </c>
      <c r="C180" s="6" t="s">
        <v>111</v>
      </c>
      <c r="D180" s="34"/>
      <c r="E180" s="34"/>
      <c r="F180" s="33"/>
      <c r="G180" s="33">
        <f t="shared" si="12"/>
        <v>0</v>
      </c>
      <c r="H180" s="34" t="e">
        <f t="shared" si="11"/>
        <v>#DIV/0!</v>
      </c>
      <c r="I180" s="7"/>
      <c r="K180" s="7"/>
    </row>
    <row r="181" spans="1:11" ht="63" hidden="1">
      <c r="A181" s="19" t="s">
        <v>153</v>
      </c>
      <c r="B181" s="9" t="s">
        <v>266</v>
      </c>
      <c r="C181" s="6" t="s">
        <v>62</v>
      </c>
      <c r="D181" s="34"/>
      <c r="E181" s="34"/>
      <c r="F181" s="33"/>
      <c r="G181" s="33">
        <f t="shared" si="12"/>
        <v>0</v>
      </c>
      <c r="H181" s="34" t="e">
        <f t="shared" si="11"/>
        <v>#DIV/0!</v>
      </c>
      <c r="I181" s="7"/>
      <c r="K181" s="7"/>
    </row>
    <row r="182" spans="1:11" ht="63" hidden="1">
      <c r="A182" s="19"/>
      <c r="B182" s="9" t="s">
        <v>266</v>
      </c>
      <c r="C182" s="6" t="s">
        <v>112</v>
      </c>
      <c r="D182" s="34"/>
      <c r="E182" s="34"/>
      <c r="F182" s="33"/>
      <c r="G182" s="33">
        <f t="shared" si="12"/>
        <v>0</v>
      </c>
      <c r="H182" s="34" t="e">
        <f t="shared" si="11"/>
        <v>#DIV/0!</v>
      </c>
      <c r="I182" s="7"/>
      <c r="K182" s="7"/>
    </row>
    <row r="183" spans="1:11" ht="63" hidden="1">
      <c r="A183" s="19"/>
      <c r="B183" s="9" t="s">
        <v>266</v>
      </c>
      <c r="C183" s="6" t="s">
        <v>113</v>
      </c>
      <c r="D183" s="34"/>
      <c r="E183" s="34"/>
      <c r="F183" s="33"/>
      <c r="G183" s="33">
        <f t="shared" si="12"/>
        <v>0</v>
      </c>
      <c r="H183" s="34" t="e">
        <f t="shared" si="11"/>
        <v>#DIV/0!</v>
      </c>
      <c r="I183" s="7"/>
      <c r="K183" s="7"/>
    </row>
    <row r="184" spans="1:11" ht="63" hidden="1">
      <c r="A184" s="19"/>
      <c r="B184" s="9" t="s">
        <v>266</v>
      </c>
      <c r="C184" s="6" t="s">
        <v>63</v>
      </c>
      <c r="D184" s="34"/>
      <c r="E184" s="34"/>
      <c r="F184" s="33"/>
      <c r="G184" s="33">
        <f t="shared" si="12"/>
        <v>0</v>
      </c>
      <c r="H184" s="34" t="e">
        <f t="shared" si="11"/>
        <v>#DIV/0!</v>
      </c>
      <c r="I184" s="7"/>
      <c r="K184" s="7"/>
    </row>
    <row r="185" spans="1:11" ht="78.75" hidden="1">
      <c r="A185" s="19"/>
      <c r="B185" s="9" t="s">
        <v>266</v>
      </c>
      <c r="C185" s="6" t="s">
        <v>64</v>
      </c>
      <c r="D185" s="34"/>
      <c r="E185" s="34"/>
      <c r="F185" s="33"/>
      <c r="G185" s="33">
        <f t="shared" si="12"/>
        <v>0</v>
      </c>
      <c r="H185" s="34" t="e">
        <f t="shared" si="11"/>
        <v>#DIV/0!</v>
      </c>
      <c r="I185" s="7"/>
      <c r="K185" s="7"/>
    </row>
    <row r="186" spans="1:11" ht="80.25" customHeight="1">
      <c r="A186" s="19"/>
      <c r="B186" s="9" t="s">
        <v>266</v>
      </c>
      <c r="C186" s="6" t="s">
        <v>447</v>
      </c>
      <c r="D186" s="34">
        <v>200</v>
      </c>
      <c r="E186" s="34">
        <v>200</v>
      </c>
      <c r="F186" s="33"/>
      <c r="G186" s="33">
        <f t="shared" si="12"/>
        <v>0</v>
      </c>
      <c r="H186" s="34">
        <f t="shared" si="11"/>
        <v>100</v>
      </c>
      <c r="I186" s="7"/>
      <c r="K186" s="7"/>
    </row>
    <row r="187" spans="1:11" ht="63">
      <c r="A187" s="19"/>
      <c r="B187" s="9" t="s">
        <v>329</v>
      </c>
      <c r="C187" s="74" t="s">
        <v>330</v>
      </c>
      <c r="D187" s="34">
        <v>195</v>
      </c>
      <c r="E187" s="34">
        <v>0</v>
      </c>
      <c r="F187" s="33"/>
      <c r="G187" s="33">
        <f t="shared" si="12"/>
        <v>-195</v>
      </c>
      <c r="H187" s="34">
        <f t="shared" si="11"/>
        <v>0</v>
      </c>
      <c r="I187" s="7"/>
      <c r="K187" s="7"/>
    </row>
    <row r="188" spans="1:11" ht="24.75" customHeight="1">
      <c r="A188" s="19" t="s">
        <v>153</v>
      </c>
      <c r="B188" s="9" t="s">
        <v>152</v>
      </c>
      <c r="C188" s="6" t="s">
        <v>65</v>
      </c>
      <c r="D188" s="34">
        <v>101.8</v>
      </c>
      <c r="E188" s="34">
        <v>69.7</v>
      </c>
      <c r="F188" s="33"/>
      <c r="G188" s="33">
        <f t="shared" si="12"/>
        <v>-32.099999999999994</v>
      </c>
      <c r="H188" s="34">
        <f t="shared" si="11"/>
        <v>68.46758349705306</v>
      </c>
      <c r="I188" s="7"/>
      <c r="K188" s="7"/>
    </row>
    <row r="189" spans="1:11" ht="18.75" customHeight="1" hidden="1">
      <c r="A189" s="19"/>
      <c r="B189" s="9" t="s">
        <v>152</v>
      </c>
      <c r="C189" s="6" t="s">
        <v>322</v>
      </c>
      <c r="D189" s="34"/>
      <c r="E189" s="34"/>
      <c r="F189" s="33"/>
      <c r="G189" s="33">
        <f t="shared" si="12"/>
        <v>0</v>
      </c>
      <c r="H189" s="34" t="e">
        <f t="shared" si="11"/>
        <v>#DIV/0!</v>
      </c>
      <c r="I189" s="7"/>
      <c r="K189" s="7"/>
    </row>
    <row r="190" spans="1:11" ht="15.75">
      <c r="A190" s="19"/>
      <c r="B190" s="9"/>
      <c r="C190" s="6" t="s">
        <v>224</v>
      </c>
      <c r="D190" s="34">
        <f>D11+D23+D43+D56+D116+D126+D133+D138+D148+D154+D162+D169+D22+D145</f>
        <v>240070.69999999998</v>
      </c>
      <c r="E190" s="34">
        <f>E11+E23+E43+E56+E116+E126+E133+E138+E148+E154+E162+E169+E22</f>
        <v>167499.80000000005</v>
      </c>
      <c r="F190" s="34" t="e">
        <f>F11+F23+F41+F56+F116+F126+F133+F138+F144+F146+F148+F152+F156+F163+F166+F170+F171+F172+#REF!+F173+F174+F176+F177+F178</f>
        <v>#REF!</v>
      </c>
      <c r="G190" s="33">
        <f t="shared" si="12"/>
        <v>-72570.89999999994</v>
      </c>
      <c r="H190" s="34">
        <f t="shared" si="11"/>
        <v>69.77102995076037</v>
      </c>
      <c r="I190" s="7"/>
      <c r="K190" s="4"/>
    </row>
    <row r="191" spans="1:11" ht="18.75" customHeight="1">
      <c r="A191" s="19" t="s">
        <v>153</v>
      </c>
      <c r="B191" s="9" t="s">
        <v>154</v>
      </c>
      <c r="C191" s="6" t="s">
        <v>378</v>
      </c>
      <c r="D191" s="34">
        <v>29406.9</v>
      </c>
      <c r="E191" s="33">
        <v>22055.4</v>
      </c>
      <c r="F191" s="33">
        <f>E191-K190</f>
        <v>22055.4</v>
      </c>
      <c r="G191" s="33">
        <f t="shared" si="12"/>
        <v>-7351.5</v>
      </c>
      <c r="H191" s="34">
        <f t="shared" si="11"/>
        <v>75.00076512655194</v>
      </c>
      <c r="I191" s="7"/>
      <c r="K191" s="7"/>
    </row>
    <row r="192" spans="1:11" ht="0.75" customHeight="1" hidden="1">
      <c r="A192" s="19"/>
      <c r="B192" s="9" t="s">
        <v>13</v>
      </c>
      <c r="C192" s="6" t="s">
        <v>215</v>
      </c>
      <c r="D192" s="34"/>
      <c r="E192" s="33"/>
      <c r="F192" s="33"/>
      <c r="G192" s="33">
        <f t="shared" si="12"/>
        <v>0</v>
      </c>
      <c r="H192" s="34" t="e">
        <f t="shared" si="11"/>
        <v>#DIV/0!</v>
      </c>
      <c r="I192" s="7"/>
      <c r="K192" s="7"/>
    </row>
    <row r="193" spans="1:11" ht="15.75">
      <c r="A193" s="19"/>
      <c r="B193" s="19"/>
      <c r="C193" s="6" t="s">
        <v>108</v>
      </c>
      <c r="D193" s="34">
        <f>SUM(D190:D192)</f>
        <v>269477.6</v>
      </c>
      <c r="E193" s="34">
        <f>SUM(E190:E192)</f>
        <v>189555.20000000004</v>
      </c>
      <c r="F193" s="34" t="e">
        <f>F190+F191</f>
        <v>#REF!</v>
      </c>
      <c r="G193" s="33">
        <f t="shared" si="12"/>
        <v>-79922.39999999994</v>
      </c>
      <c r="H193" s="34">
        <f t="shared" si="11"/>
        <v>70.34172784676724</v>
      </c>
      <c r="I193" s="27"/>
      <c r="K193" s="28"/>
    </row>
    <row r="194" spans="1:11" ht="15.75">
      <c r="A194" s="104"/>
      <c r="B194" s="104"/>
      <c r="C194" s="104"/>
      <c r="D194" s="104"/>
      <c r="E194" s="104"/>
      <c r="F194" s="104"/>
      <c r="G194" s="104"/>
      <c r="H194" s="105"/>
      <c r="I194" s="27"/>
      <c r="K194" s="28"/>
    </row>
    <row r="195" spans="1:11" ht="20.25" customHeight="1">
      <c r="A195" s="20"/>
      <c r="B195" s="76"/>
      <c r="C195" s="77" t="s">
        <v>272</v>
      </c>
      <c r="D195" s="78">
        <f>D196+D198+D212+D214+D221+D247+D253+D257+D265+D268+D282+D238+D244</f>
        <v>46684.9</v>
      </c>
      <c r="E195" s="78">
        <f>E196+E198+E212+E214+E221+E247+E253+E257+E265+E268+E282+E238+E244</f>
        <v>11649.5</v>
      </c>
      <c r="F195" s="78"/>
      <c r="G195" s="79">
        <f>E195-D195</f>
        <v>-35035.4</v>
      </c>
      <c r="H195" s="80">
        <f>E195/D195*100</f>
        <v>24.95346461061285</v>
      </c>
      <c r="I195" s="27"/>
      <c r="K195" s="28"/>
    </row>
    <row r="196" spans="1:11" ht="20.25" customHeight="1">
      <c r="A196" s="21"/>
      <c r="B196" s="22" t="s">
        <v>75</v>
      </c>
      <c r="C196" s="23" t="s">
        <v>337</v>
      </c>
      <c r="D196" s="38">
        <v>1182.9</v>
      </c>
      <c r="E196" s="38">
        <v>359.5</v>
      </c>
      <c r="F196" s="38"/>
      <c r="G196" s="33">
        <f>E196-D196</f>
        <v>-823.4000000000001</v>
      </c>
      <c r="H196" s="40">
        <f>E196/D196*100</f>
        <v>30.391410939217177</v>
      </c>
      <c r="I196" s="27"/>
      <c r="K196" s="28"/>
    </row>
    <row r="197" spans="1:11" ht="66" customHeight="1" hidden="1">
      <c r="A197" s="21"/>
      <c r="B197" s="22" t="s">
        <v>73</v>
      </c>
      <c r="C197" s="23" t="s">
        <v>398</v>
      </c>
      <c r="D197" s="39"/>
      <c r="E197" s="39"/>
      <c r="F197" s="39"/>
      <c r="G197" s="33">
        <f>E197-D197</f>
        <v>0</v>
      </c>
      <c r="H197" s="40" t="e">
        <f>E197/D197*100</f>
        <v>#DIV/0!</v>
      </c>
      <c r="I197" s="27"/>
      <c r="K197" s="28"/>
    </row>
    <row r="198" spans="1:11" ht="20.25" customHeight="1">
      <c r="A198" s="24"/>
      <c r="B198" s="26" t="s">
        <v>120</v>
      </c>
      <c r="C198" s="25" t="s">
        <v>257</v>
      </c>
      <c r="D198" s="39">
        <f>SUM(D199:D211)</f>
        <v>973.7999999999998</v>
      </c>
      <c r="E198" s="39">
        <f>SUM(E199:E211)</f>
        <v>451.3999999999999</v>
      </c>
      <c r="F198" s="41"/>
      <c r="G198" s="33">
        <f>E198-D198</f>
        <v>-522.3999999999999</v>
      </c>
      <c r="H198" s="40">
        <f>E198/D198*100</f>
        <v>46.3544875744506</v>
      </c>
      <c r="I198" s="27"/>
      <c r="K198" s="28"/>
    </row>
    <row r="199" spans="1:11" ht="14.25" customHeight="1">
      <c r="A199" s="24"/>
      <c r="B199" s="13" t="s">
        <v>176</v>
      </c>
      <c r="C199" s="8" t="s">
        <v>21</v>
      </c>
      <c r="D199" s="39">
        <v>83.8</v>
      </c>
      <c r="E199" s="39">
        <v>41.9</v>
      </c>
      <c r="F199" s="41"/>
      <c r="G199" s="33">
        <f aca="true" t="shared" si="13" ref="G199:G207">E199-D199</f>
        <v>-41.9</v>
      </c>
      <c r="H199" s="40">
        <f aca="true" t="shared" si="14" ref="H199:H207">E199/D199*100</f>
        <v>50</v>
      </c>
      <c r="I199" s="27"/>
      <c r="K199" s="28"/>
    </row>
    <row r="200" spans="1:11" ht="78.75" hidden="1">
      <c r="A200" s="24"/>
      <c r="B200" s="13" t="s">
        <v>176</v>
      </c>
      <c r="C200" s="8" t="s">
        <v>334</v>
      </c>
      <c r="D200" s="39"/>
      <c r="E200" s="39"/>
      <c r="F200" s="41"/>
      <c r="G200" s="33">
        <f t="shared" si="13"/>
        <v>0</v>
      </c>
      <c r="H200" s="40" t="e">
        <f t="shared" si="14"/>
        <v>#DIV/0!</v>
      </c>
      <c r="I200" s="27"/>
      <c r="K200" s="28"/>
    </row>
    <row r="201" spans="1:11" ht="16.5" customHeight="1" hidden="1">
      <c r="A201" s="24"/>
      <c r="B201" s="13" t="s">
        <v>176</v>
      </c>
      <c r="C201" s="8" t="s">
        <v>43</v>
      </c>
      <c r="D201" s="39"/>
      <c r="E201" s="39"/>
      <c r="F201" s="41"/>
      <c r="G201" s="33">
        <f t="shared" si="13"/>
        <v>0</v>
      </c>
      <c r="H201" s="40" t="e">
        <f t="shared" si="14"/>
        <v>#DIV/0!</v>
      </c>
      <c r="I201" s="27"/>
      <c r="K201" s="28"/>
    </row>
    <row r="202" spans="1:11" ht="15.75">
      <c r="A202" s="24"/>
      <c r="B202" s="13" t="s">
        <v>178</v>
      </c>
      <c r="C202" s="8" t="s">
        <v>358</v>
      </c>
      <c r="D202" s="39">
        <f>659.3+50</f>
        <v>709.3</v>
      </c>
      <c r="E202" s="39">
        <v>299.4</v>
      </c>
      <c r="F202" s="41"/>
      <c r="G202" s="33">
        <f t="shared" si="13"/>
        <v>-409.9</v>
      </c>
      <c r="H202" s="40">
        <f t="shared" si="14"/>
        <v>42.210630198787534</v>
      </c>
      <c r="I202" s="27"/>
      <c r="K202" s="28"/>
    </row>
    <row r="203" spans="1:11" ht="63" hidden="1">
      <c r="A203" s="24"/>
      <c r="B203" s="13" t="s">
        <v>178</v>
      </c>
      <c r="C203" s="8" t="s">
        <v>396</v>
      </c>
      <c r="D203" s="39"/>
      <c r="E203" s="39"/>
      <c r="F203" s="41"/>
      <c r="G203" s="33">
        <f t="shared" si="13"/>
        <v>0</v>
      </c>
      <c r="H203" s="40" t="e">
        <f t="shared" si="14"/>
        <v>#DIV/0!</v>
      </c>
      <c r="I203" s="27"/>
      <c r="K203" s="28"/>
    </row>
    <row r="204" spans="1:11" ht="63" hidden="1">
      <c r="A204" s="24"/>
      <c r="B204" s="13" t="s">
        <v>178</v>
      </c>
      <c r="C204" s="8" t="s">
        <v>397</v>
      </c>
      <c r="D204" s="39"/>
      <c r="E204" s="39"/>
      <c r="F204" s="41"/>
      <c r="G204" s="33">
        <f t="shared" si="13"/>
        <v>0</v>
      </c>
      <c r="H204" s="40" t="e">
        <f t="shared" si="14"/>
        <v>#DIV/0!</v>
      </c>
      <c r="I204" s="27"/>
      <c r="K204" s="28"/>
    </row>
    <row r="205" spans="1:11" ht="15.75">
      <c r="A205" s="24"/>
      <c r="B205" s="13" t="s">
        <v>178</v>
      </c>
      <c r="C205" s="8" t="s">
        <v>395</v>
      </c>
      <c r="D205" s="39">
        <v>70.3</v>
      </c>
      <c r="E205" s="39">
        <v>0</v>
      </c>
      <c r="F205" s="41"/>
      <c r="G205" s="33">
        <f t="shared" si="13"/>
        <v>-70.3</v>
      </c>
      <c r="H205" s="40">
        <f t="shared" si="14"/>
        <v>0</v>
      </c>
      <c r="I205" s="27"/>
      <c r="K205" s="28"/>
    </row>
    <row r="206" spans="1:11" ht="30.75" customHeight="1">
      <c r="A206" s="24"/>
      <c r="B206" s="13" t="s">
        <v>412</v>
      </c>
      <c r="C206" s="8" t="s">
        <v>448</v>
      </c>
      <c r="D206" s="39">
        <v>90</v>
      </c>
      <c r="E206" s="39">
        <v>89.7</v>
      </c>
      <c r="F206" s="41"/>
      <c r="G206" s="33">
        <f t="shared" si="13"/>
        <v>-0.29999999999999716</v>
      </c>
      <c r="H206" s="40">
        <f t="shared" si="14"/>
        <v>99.66666666666667</v>
      </c>
      <c r="I206" s="27"/>
      <c r="K206" s="28"/>
    </row>
    <row r="207" spans="1:11" ht="31.5" hidden="1">
      <c r="A207" s="24"/>
      <c r="B207" s="13" t="s">
        <v>194</v>
      </c>
      <c r="C207" s="8" t="s">
        <v>399</v>
      </c>
      <c r="D207" s="39"/>
      <c r="E207" s="39"/>
      <c r="F207" s="41"/>
      <c r="G207" s="33">
        <f t="shared" si="13"/>
        <v>0</v>
      </c>
      <c r="H207" s="40" t="e">
        <f t="shared" si="14"/>
        <v>#DIV/0!</v>
      </c>
      <c r="I207" s="27"/>
      <c r="K207" s="28"/>
    </row>
    <row r="208" spans="1:11" ht="31.5" hidden="1">
      <c r="A208" s="24"/>
      <c r="B208" s="13" t="s">
        <v>195</v>
      </c>
      <c r="C208" s="8" t="s">
        <v>400</v>
      </c>
      <c r="D208" s="39"/>
      <c r="E208" s="39"/>
      <c r="F208" s="41"/>
      <c r="G208" s="33">
        <f aca="true" t="shared" si="15" ref="G208:G221">E208-D208</f>
        <v>0</v>
      </c>
      <c r="H208" s="40" t="e">
        <f aca="true" t="shared" si="16" ref="H208:H221">E208/D208*100</f>
        <v>#DIV/0!</v>
      </c>
      <c r="I208" s="27"/>
      <c r="K208" s="28"/>
    </row>
    <row r="209" spans="1:11" ht="30.75" customHeight="1">
      <c r="A209" s="24"/>
      <c r="B209" s="13" t="s">
        <v>196</v>
      </c>
      <c r="C209" s="12" t="s">
        <v>386</v>
      </c>
      <c r="D209" s="39">
        <v>20.4</v>
      </c>
      <c r="E209" s="39">
        <v>20.4</v>
      </c>
      <c r="F209" s="41"/>
      <c r="G209" s="33">
        <f t="shared" si="15"/>
        <v>0</v>
      </c>
      <c r="H209" s="40">
        <f t="shared" si="16"/>
        <v>100</v>
      </c>
      <c r="I209" s="27"/>
      <c r="K209" s="28"/>
    </row>
    <row r="210" spans="1:11" ht="15.75" hidden="1">
      <c r="A210" s="24"/>
      <c r="B210" s="13" t="s">
        <v>191</v>
      </c>
      <c r="C210" s="12" t="s">
        <v>401</v>
      </c>
      <c r="D210" s="39"/>
      <c r="E210" s="39"/>
      <c r="F210" s="41"/>
      <c r="G210" s="33">
        <f t="shared" si="15"/>
        <v>0</v>
      </c>
      <c r="H210" s="40" t="e">
        <f t="shared" si="16"/>
        <v>#DIV/0!</v>
      </c>
      <c r="I210" s="27"/>
      <c r="K210" s="28"/>
    </row>
    <row r="211" spans="1:11" ht="31.5" hidden="1">
      <c r="A211" s="24"/>
      <c r="B211" s="13" t="s">
        <v>238</v>
      </c>
      <c r="C211" s="12" t="s">
        <v>402</v>
      </c>
      <c r="D211" s="39"/>
      <c r="E211" s="39"/>
      <c r="F211" s="41"/>
      <c r="G211" s="33">
        <f t="shared" si="15"/>
        <v>0</v>
      </c>
      <c r="H211" s="40" t="e">
        <f t="shared" si="16"/>
        <v>#DIV/0!</v>
      </c>
      <c r="I211" s="27"/>
      <c r="K211" s="28"/>
    </row>
    <row r="212" spans="1:11" ht="15.75">
      <c r="A212" s="24"/>
      <c r="B212" s="13" t="s">
        <v>121</v>
      </c>
      <c r="C212" s="12" t="s">
        <v>384</v>
      </c>
      <c r="D212" s="39">
        <f>D213</f>
        <v>2953.3</v>
      </c>
      <c r="E212" s="39">
        <f>E213</f>
        <v>1172.5</v>
      </c>
      <c r="F212" s="41"/>
      <c r="G212" s="33">
        <f t="shared" si="15"/>
        <v>-1780.8000000000002</v>
      </c>
      <c r="H212" s="40">
        <f t="shared" si="16"/>
        <v>39.70135103105001</v>
      </c>
      <c r="I212" s="27"/>
      <c r="K212" s="28"/>
    </row>
    <row r="213" spans="1:11" ht="59.25" customHeight="1">
      <c r="A213" s="24"/>
      <c r="B213" s="13" t="s">
        <v>362</v>
      </c>
      <c r="C213" s="72" t="s">
        <v>385</v>
      </c>
      <c r="D213" s="39">
        <v>2953.3</v>
      </c>
      <c r="E213" s="39">
        <v>1172.5</v>
      </c>
      <c r="F213" s="41"/>
      <c r="G213" s="33">
        <f t="shared" si="15"/>
        <v>-1780.8000000000002</v>
      </c>
      <c r="H213" s="40">
        <f t="shared" si="16"/>
        <v>39.70135103105001</v>
      </c>
      <c r="I213" s="27"/>
      <c r="K213" s="28"/>
    </row>
    <row r="214" spans="1:11" ht="25.5" customHeight="1">
      <c r="A214" s="24"/>
      <c r="B214" s="13" t="s">
        <v>122</v>
      </c>
      <c r="C214" s="12" t="s">
        <v>105</v>
      </c>
      <c r="D214" s="39">
        <f>D218+D220+D219+D215+D216+D217</f>
        <v>15.3</v>
      </c>
      <c r="E214" s="39">
        <f>E218+E220+E219+E215+E216+E217</f>
        <v>15</v>
      </c>
      <c r="F214" s="41"/>
      <c r="G214" s="33">
        <f t="shared" si="15"/>
        <v>-0.3000000000000007</v>
      </c>
      <c r="H214" s="40">
        <f t="shared" si="16"/>
        <v>98.0392156862745</v>
      </c>
      <c r="I214" s="27"/>
      <c r="K214" s="28"/>
    </row>
    <row r="215" spans="1:11" ht="22.5" customHeight="1" hidden="1">
      <c r="A215" s="24"/>
      <c r="B215" s="13" t="s">
        <v>130</v>
      </c>
      <c r="C215" s="12" t="s">
        <v>70</v>
      </c>
      <c r="D215" s="39"/>
      <c r="E215" s="39">
        <v>0</v>
      </c>
      <c r="F215" s="41"/>
      <c r="G215" s="33">
        <f t="shared" si="15"/>
        <v>0</v>
      </c>
      <c r="H215" s="40" t="e">
        <f t="shared" si="16"/>
        <v>#DIV/0!</v>
      </c>
      <c r="I215" s="27"/>
      <c r="K215" s="28"/>
    </row>
    <row r="216" spans="1:11" ht="23.25" customHeight="1" hidden="1">
      <c r="A216" s="24"/>
      <c r="B216" s="13" t="s">
        <v>130</v>
      </c>
      <c r="C216" s="12" t="s">
        <v>403</v>
      </c>
      <c r="D216" s="39"/>
      <c r="E216" s="39"/>
      <c r="F216" s="41"/>
      <c r="G216" s="33">
        <f t="shared" si="15"/>
        <v>0</v>
      </c>
      <c r="H216" s="40" t="e">
        <f t="shared" si="16"/>
        <v>#DIV/0!</v>
      </c>
      <c r="I216" s="27"/>
      <c r="K216" s="28"/>
    </row>
    <row r="217" spans="1:11" ht="18" customHeight="1" hidden="1">
      <c r="A217" s="24"/>
      <c r="B217" s="13" t="s">
        <v>130</v>
      </c>
      <c r="C217" s="12" t="s">
        <v>71</v>
      </c>
      <c r="D217" s="39"/>
      <c r="E217" s="39"/>
      <c r="F217" s="41"/>
      <c r="G217" s="33">
        <f t="shared" si="15"/>
        <v>0</v>
      </c>
      <c r="H217" s="40" t="e">
        <f t="shared" si="16"/>
        <v>#DIV/0!</v>
      </c>
      <c r="I217" s="27"/>
      <c r="K217" s="28"/>
    </row>
    <row r="218" spans="1:11" ht="31.5">
      <c r="A218" s="24"/>
      <c r="B218" s="13" t="s">
        <v>185</v>
      </c>
      <c r="C218" s="12" t="s">
        <v>359</v>
      </c>
      <c r="D218" s="39">
        <v>9</v>
      </c>
      <c r="E218" s="39">
        <v>9</v>
      </c>
      <c r="F218" s="41"/>
      <c r="G218" s="33">
        <f t="shared" si="15"/>
        <v>0</v>
      </c>
      <c r="H218" s="40">
        <f t="shared" si="16"/>
        <v>100</v>
      </c>
      <c r="I218" s="27"/>
      <c r="K218" s="28"/>
    </row>
    <row r="219" spans="1:11" ht="63">
      <c r="A219" s="24"/>
      <c r="B219" s="13" t="s">
        <v>133</v>
      </c>
      <c r="C219" s="12" t="s">
        <v>360</v>
      </c>
      <c r="D219" s="39">
        <v>6.3</v>
      </c>
      <c r="E219" s="39">
        <v>6</v>
      </c>
      <c r="F219" s="41"/>
      <c r="G219" s="33">
        <f t="shared" si="15"/>
        <v>-0.2999999999999998</v>
      </c>
      <c r="H219" s="40">
        <f t="shared" si="16"/>
        <v>95.23809523809524</v>
      </c>
      <c r="I219" s="27"/>
      <c r="K219" s="28"/>
    </row>
    <row r="220" spans="1:11" ht="78.75" hidden="1">
      <c r="A220" s="24"/>
      <c r="B220" s="13" t="s">
        <v>133</v>
      </c>
      <c r="C220" s="8" t="s">
        <v>334</v>
      </c>
      <c r="D220" s="39"/>
      <c r="E220" s="39"/>
      <c r="F220" s="41"/>
      <c r="G220" s="33">
        <f t="shared" si="15"/>
        <v>0</v>
      </c>
      <c r="H220" s="40" t="e">
        <f t="shared" si="16"/>
        <v>#DIV/0!</v>
      </c>
      <c r="I220" s="27"/>
      <c r="K220" s="28"/>
    </row>
    <row r="221" spans="1:11" ht="15.75">
      <c r="A221" s="24"/>
      <c r="B221" s="9" t="s">
        <v>138</v>
      </c>
      <c r="C221" s="12" t="s">
        <v>106</v>
      </c>
      <c r="D221" s="38">
        <f>D222+D223+D224+D226+D227+D228+D229+D230+D232+D233+D236+D237+D225+D234+D235+D231</f>
        <v>10300.6</v>
      </c>
      <c r="E221" s="38">
        <f>E222+E223+E224+E226+E227+E228+E229+E230+E232+E233+E236+E237+E225+E234+E235+E231</f>
        <v>4493.300000000001</v>
      </c>
      <c r="F221" s="38">
        <f>F222+F223+F224+F226+F227+F228+F229+F230+F232+F233+F236+F237+F225</f>
        <v>0</v>
      </c>
      <c r="G221" s="33">
        <f t="shared" si="15"/>
        <v>-5807.299999999999</v>
      </c>
      <c r="H221" s="40">
        <f t="shared" si="16"/>
        <v>43.62173077296469</v>
      </c>
      <c r="I221" s="27"/>
      <c r="K221" s="28"/>
    </row>
    <row r="222" spans="1:11" ht="63">
      <c r="A222" s="24"/>
      <c r="B222" s="9" t="s">
        <v>140</v>
      </c>
      <c r="C222" s="6" t="s">
        <v>425</v>
      </c>
      <c r="D222" s="38">
        <v>4666.7</v>
      </c>
      <c r="E222" s="33">
        <v>3457.8</v>
      </c>
      <c r="F222" s="33"/>
      <c r="G222" s="33">
        <f aca="true" t="shared" si="17" ref="G222:G266">E222-D222</f>
        <v>-1208.8999999999996</v>
      </c>
      <c r="H222" s="40">
        <f aca="true" t="shared" si="18" ref="H222:H266">E222/D222*100</f>
        <v>74.09518503439261</v>
      </c>
      <c r="I222" s="27"/>
      <c r="K222" s="28"/>
    </row>
    <row r="223" spans="1:11" ht="67.5" customHeight="1">
      <c r="A223" s="24"/>
      <c r="B223" s="9" t="s">
        <v>140</v>
      </c>
      <c r="C223" s="6" t="s">
        <v>426</v>
      </c>
      <c r="D223" s="38">
        <v>569</v>
      </c>
      <c r="E223" s="33">
        <v>1.3</v>
      </c>
      <c r="F223" s="33"/>
      <c r="G223" s="33">
        <f t="shared" si="17"/>
        <v>-567.7</v>
      </c>
      <c r="H223" s="40">
        <f t="shared" si="18"/>
        <v>0.22847100175746926</v>
      </c>
      <c r="I223" s="27"/>
      <c r="K223" s="28"/>
    </row>
    <row r="224" spans="1:11" ht="42.75" customHeight="1" hidden="1">
      <c r="A224" s="24"/>
      <c r="B224" s="9" t="s">
        <v>140</v>
      </c>
      <c r="C224" s="8" t="s">
        <v>334</v>
      </c>
      <c r="D224" s="38"/>
      <c r="E224" s="33"/>
      <c r="F224" s="33"/>
      <c r="G224" s="33">
        <f t="shared" si="17"/>
        <v>0</v>
      </c>
      <c r="H224" s="40" t="e">
        <f t="shared" si="18"/>
        <v>#DIV/0!</v>
      </c>
      <c r="I224" s="27"/>
      <c r="K224" s="28"/>
    </row>
    <row r="225" spans="1:11" ht="46.5" customHeight="1" hidden="1">
      <c r="A225" s="24"/>
      <c r="B225" s="9" t="s">
        <v>140</v>
      </c>
      <c r="C225" s="8" t="s">
        <v>74</v>
      </c>
      <c r="D225" s="38"/>
      <c r="E225" s="33"/>
      <c r="F225" s="33"/>
      <c r="G225" s="33">
        <f t="shared" si="17"/>
        <v>0</v>
      </c>
      <c r="H225" s="40" t="e">
        <f t="shared" si="18"/>
        <v>#DIV/0!</v>
      </c>
      <c r="I225" s="27"/>
      <c r="K225" s="28"/>
    </row>
    <row r="226" spans="1:11" ht="63.75" customHeight="1">
      <c r="A226" s="24"/>
      <c r="B226" s="9" t="s">
        <v>312</v>
      </c>
      <c r="C226" s="6" t="s">
        <v>428</v>
      </c>
      <c r="D226" s="38">
        <v>180</v>
      </c>
      <c r="E226" s="33">
        <v>53.1</v>
      </c>
      <c r="F226" s="33"/>
      <c r="G226" s="33">
        <f t="shared" si="17"/>
        <v>-126.9</v>
      </c>
      <c r="H226" s="40">
        <f t="shared" si="18"/>
        <v>29.5</v>
      </c>
      <c r="I226" s="27"/>
      <c r="K226" s="28"/>
    </row>
    <row r="227" spans="1:11" ht="62.25" customHeight="1">
      <c r="A227" s="24"/>
      <c r="B227" s="9" t="s">
        <v>312</v>
      </c>
      <c r="C227" s="6" t="s">
        <v>427</v>
      </c>
      <c r="D227" s="38">
        <v>389</v>
      </c>
      <c r="E227" s="33">
        <v>371.8</v>
      </c>
      <c r="F227" s="33"/>
      <c r="G227" s="33">
        <f t="shared" si="17"/>
        <v>-17.19999999999999</v>
      </c>
      <c r="H227" s="40">
        <f t="shared" si="18"/>
        <v>95.57840616966581</v>
      </c>
      <c r="I227" s="27"/>
      <c r="K227" s="28"/>
    </row>
    <row r="228" spans="1:11" ht="63" customHeight="1">
      <c r="A228" s="24"/>
      <c r="B228" s="9" t="s">
        <v>312</v>
      </c>
      <c r="C228" s="74" t="s">
        <v>449</v>
      </c>
      <c r="D228" s="38">
        <v>148.5</v>
      </c>
      <c r="E228" s="33">
        <v>0</v>
      </c>
      <c r="F228" s="33"/>
      <c r="G228" s="33">
        <f t="shared" si="17"/>
        <v>-148.5</v>
      </c>
      <c r="H228" s="40">
        <f t="shared" si="18"/>
        <v>0</v>
      </c>
      <c r="I228" s="27"/>
      <c r="K228" s="28"/>
    </row>
    <row r="229" spans="1:11" ht="53.25" customHeight="1">
      <c r="A229" s="24"/>
      <c r="B229" s="9" t="s">
        <v>296</v>
      </c>
      <c r="C229" s="6" t="s">
        <v>429</v>
      </c>
      <c r="D229" s="38">
        <v>1618</v>
      </c>
      <c r="E229" s="33">
        <v>185.1</v>
      </c>
      <c r="F229" s="33"/>
      <c r="G229" s="33">
        <f t="shared" si="17"/>
        <v>-1432.9</v>
      </c>
      <c r="H229" s="40">
        <f t="shared" si="18"/>
        <v>11.440049443757726</v>
      </c>
      <c r="I229" s="27"/>
      <c r="K229" s="28"/>
    </row>
    <row r="230" spans="1:11" ht="74.25" customHeight="1">
      <c r="A230" s="24"/>
      <c r="B230" s="9" t="s">
        <v>296</v>
      </c>
      <c r="C230" s="6" t="s">
        <v>450</v>
      </c>
      <c r="D230" s="38">
        <v>300</v>
      </c>
      <c r="E230" s="33">
        <v>68</v>
      </c>
      <c r="F230" s="33"/>
      <c r="G230" s="33">
        <f t="shared" si="17"/>
        <v>-232</v>
      </c>
      <c r="H230" s="40">
        <f t="shared" si="18"/>
        <v>22.666666666666664</v>
      </c>
      <c r="I230" s="27"/>
      <c r="K230" s="28"/>
    </row>
    <row r="231" spans="1:11" ht="64.5" customHeight="1">
      <c r="A231" s="24"/>
      <c r="B231" s="9" t="s">
        <v>296</v>
      </c>
      <c r="C231" s="6" t="s">
        <v>451</v>
      </c>
      <c r="D231" s="38">
        <v>65</v>
      </c>
      <c r="E231" s="33">
        <v>63.6</v>
      </c>
      <c r="F231" s="33"/>
      <c r="G231" s="33">
        <f t="shared" si="17"/>
        <v>-1.3999999999999986</v>
      </c>
      <c r="H231" s="40">
        <f t="shared" si="18"/>
        <v>97.84615384615385</v>
      </c>
      <c r="I231" s="27"/>
      <c r="K231" s="28"/>
    </row>
    <row r="232" spans="1:11" ht="44.25" customHeight="1">
      <c r="A232" s="24"/>
      <c r="B232" s="9" t="s">
        <v>142</v>
      </c>
      <c r="C232" s="6" t="s">
        <v>423</v>
      </c>
      <c r="D232" s="38">
        <v>1998</v>
      </c>
      <c r="E232" s="33">
        <v>178</v>
      </c>
      <c r="F232" s="33"/>
      <c r="G232" s="33">
        <f t="shared" si="17"/>
        <v>-1820</v>
      </c>
      <c r="H232" s="40">
        <f t="shared" si="18"/>
        <v>8.90890890890891</v>
      </c>
      <c r="I232" s="27"/>
      <c r="K232" s="28"/>
    </row>
    <row r="233" spans="1:11" ht="0.75" customHeight="1" hidden="1">
      <c r="A233" s="24"/>
      <c r="B233" s="9" t="s">
        <v>142</v>
      </c>
      <c r="C233" s="8" t="s">
        <v>334</v>
      </c>
      <c r="D233" s="38"/>
      <c r="E233" s="33"/>
      <c r="F233" s="33"/>
      <c r="G233" s="33">
        <f t="shared" si="17"/>
        <v>0</v>
      </c>
      <c r="H233" s="40" t="e">
        <f t="shared" si="18"/>
        <v>#DIV/0!</v>
      </c>
      <c r="I233" s="27"/>
      <c r="K233" s="28"/>
    </row>
    <row r="234" spans="1:11" ht="47.25" hidden="1">
      <c r="A234" s="24"/>
      <c r="B234" s="9" t="s">
        <v>142</v>
      </c>
      <c r="C234" s="8" t="s">
        <v>14</v>
      </c>
      <c r="D234" s="38"/>
      <c r="E234" s="33"/>
      <c r="F234" s="33"/>
      <c r="G234" s="33">
        <f t="shared" si="17"/>
        <v>0</v>
      </c>
      <c r="H234" s="40" t="e">
        <f t="shared" si="18"/>
        <v>#DIV/0!</v>
      </c>
      <c r="I234" s="27"/>
      <c r="K234" s="28"/>
    </row>
    <row r="235" spans="1:11" ht="63.75" customHeight="1" hidden="1">
      <c r="A235" s="24"/>
      <c r="B235" s="9" t="s">
        <v>142</v>
      </c>
      <c r="C235" s="6" t="s">
        <v>3</v>
      </c>
      <c r="D235" s="38"/>
      <c r="E235" s="33"/>
      <c r="F235" s="33"/>
      <c r="G235" s="33">
        <f t="shared" si="17"/>
        <v>0</v>
      </c>
      <c r="H235" s="40" t="e">
        <f t="shared" si="18"/>
        <v>#DIV/0!</v>
      </c>
      <c r="I235" s="27"/>
      <c r="K235" s="28"/>
    </row>
    <row r="236" spans="1:11" ht="93" customHeight="1">
      <c r="A236" s="24"/>
      <c r="B236" s="9" t="s">
        <v>303</v>
      </c>
      <c r="C236" s="6" t="s">
        <v>457</v>
      </c>
      <c r="D236" s="38">
        <v>366.4</v>
      </c>
      <c r="E236" s="33">
        <v>114.6</v>
      </c>
      <c r="F236" s="33"/>
      <c r="G236" s="33">
        <f t="shared" si="17"/>
        <v>-251.79999999999998</v>
      </c>
      <c r="H236" s="40">
        <f t="shared" si="18"/>
        <v>31.277292576419214</v>
      </c>
      <c r="I236" s="27"/>
      <c r="K236" s="28"/>
    </row>
    <row r="237" spans="1:11" ht="0.75" customHeight="1" hidden="1">
      <c r="A237" s="24"/>
      <c r="B237" s="9" t="s">
        <v>338</v>
      </c>
      <c r="C237" s="6" t="s">
        <v>339</v>
      </c>
      <c r="D237" s="38"/>
      <c r="E237" s="33">
        <v>0</v>
      </c>
      <c r="F237" s="33"/>
      <c r="G237" s="33">
        <f t="shared" si="17"/>
        <v>0</v>
      </c>
      <c r="H237" s="40" t="e">
        <f t="shared" si="18"/>
        <v>#DIV/0!</v>
      </c>
      <c r="I237" s="27"/>
      <c r="K237" s="28"/>
    </row>
    <row r="238" spans="1:11" ht="15.75">
      <c r="A238" s="52" t="s">
        <v>149</v>
      </c>
      <c r="B238" s="11" t="s">
        <v>156</v>
      </c>
      <c r="C238" s="8" t="s">
        <v>80</v>
      </c>
      <c r="D238" s="38">
        <f>D239+D240+D243+D242+D241</f>
        <v>827.4</v>
      </c>
      <c r="E238" s="38">
        <f>E239+E240+E243+E242+E241</f>
        <v>282.3</v>
      </c>
      <c r="F238" s="33" t="e">
        <f>E238-#REF!</f>
        <v>#REF!</v>
      </c>
      <c r="G238" s="33">
        <f t="shared" si="17"/>
        <v>-545.0999999999999</v>
      </c>
      <c r="H238" s="40">
        <f t="shared" si="18"/>
        <v>34.118926758520665</v>
      </c>
      <c r="I238" s="27"/>
      <c r="K238" s="28"/>
    </row>
    <row r="239" spans="1:11" ht="15.75">
      <c r="A239" s="19" t="s">
        <v>164</v>
      </c>
      <c r="B239" s="9" t="s">
        <v>248</v>
      </c>
      <c r="C239" s="18" t="s">
        <v>81</v>
      </c>
      <c r="D239" s="38">
        <v>198.5</v>
      </c>
      <c r="E239" s="33">
        <v>58</v>
      </c>
      <c r="F239" s="33"/>
      <c r="G239" s="33">
        <f t="shared" si="17"/>
        <v>-140.5</v>
      </c>
      <c r="H239" s="40">
        <f t="shared" si="18"/>
        <v>29.219143576826195</v>
      </c>
      <c r="I239" s="27"/>
      <c r="K239" s="28"/>
    </row>
    <row r="240" spans="1:11" ht="15.75">
      <c r="A240" s="19" t="s">
        <v>179</v>
      </c>
      <c r="B240" s="9" t="s">
        <v>249</v>
      </c>
      <c r="C240" s="18" t="s">
        <v>82</v>
      </c>
      <c r="D240" s="38">
        <v>35</v>
      </c>
      <c r="E240" s="33">
        <v>35</v>
      </c>
      <c r="F240" s="33"/>
      <c r="G240" s="33">
        <f t="shared" si="17"/>
        <v>0</v>
      </c>
      <c r="H240" s="40">
        <f t="shared" si="18"/>
        <v>100</v>
      </c>
      <c r="I240" s="27"/>
      <c r="K240" s="28"/>
    </row>
    <row r="241" spans="1:11" ht="30.75" customHeight="1">
      <c r="A241" s="19"/>
      <c r="B241" s="9" t="s">
        <v>250</v>
      </c>
      <c r="C241" s="18" t="s">
        <v>55</v>
      </c>
      <c r="D241" s="38">
        <v>139.6</v>
      </c>
      <c r="E241" s="33">
        <v>139.4</v>
      </c>
      <c r="F241" s="33"/>
      <c r="G241" s="33">
        <f t="shared" si="17"/>
        <v>-0.19999999999998863</v>
      </c>
      <c r="H241" s="40">
        <f t="shared" si="18"/>
        <v>99.8567335243553</v>
      </c>
      <c r="I241" s="27"/>
      <c r="K241" s="28"/>
    </row>
    <row r="242" spans="1:11" ht="0.75" customHeight="1" hidden="1">
      <c r="A242" s="19"/>
      <c r="B242" s="9" t="s">
        <v>228</v>
      </c>
      <c r="C242" s="18" t="s">
        <v>0</v>
      </c>
      <c r="D242" s="38"/>
      <c r="E242" s="33"/>
      <c r="F242" s="33"/>
      <c r="G242" s="33">
        <f t="shared" si="17"/>
        <v>0</v>
      </c>
      <c r="H242" s="40" t="e">
        <f t="shared" si="18"/>
        <v>#DIV/0!</v>
      </c>
      <c r="I242" s="27"/>
      <c r="K242" s="28"/>
    </row>
    <row r="243" spans="1:11" ht="37.5" customHeight="1">
      <c r="A243" s="19" t="s">
        <v>179</v>
      </c>
      <c r="B243" s="9" t="s">
        <v>228</v>
      </c>
      <c r="C243" s="18" t="s">
        <v>83</v>
      </c>
      <c r="D243" s="38">
        <v>454.3</v>
      </c>
      <c r="E243" s="33">
        <v>49.9</v>
      </c>
      <c r="F243" s="33"/>
      <c r="G243" s="33">
        <f t="shared" si="17"/>
        <v>-404.40000000000003</v>
      </c>
      <c r="H243" s="40">
        <f t="shared" si="18"/>
        <v>10.983931322914373</v>
      </c>
      <c r="I243" s="27"/>
      <c r="K243" s="28"/>
    </row>
    <row r="244" spans="1:11" ht="15.75">
      <c r="A244" s="19"/>
      <c r="B244" s="9" t="s">
        <v>145</v>
      </c>
      <c r="C244" s="6" t="s">
        <v>84</v>
      </c>
      <c r="D244" s="38">
        <f>D245+D246</f>
        <v>55.6</v>
      </c>
      <c r="E244" s="38">
        <f>E245+E246</f>
        <v>40.4</v>
      </c>
      <c r="F244" s="38">
        <f>F245+F246</f>
        <v>0</v>
      </c>
      <c r="G244" s="33">
        <f t="shared" si="17"/>
        <v>-15.200000000000003</v>
      </c>
      <c r="H244" s="40">
        <f t="shared" si="18"/>
        <v>72.66187050359711</v>
      </c>
      <c r="I244" s="27"/>
      <c r="K244" s="28"/>
    </row>
    <row r="245" spans="1:11" ht="31.5">
      <c r="A245" s="19"/>
      <c r="B245" s="9" t="s">
        <v>146</v>
      </c>
      <c r="C245" s="18" t="s">
        <v>20</v>
      </c>
      <c r="D245" s="38">
        <v>55.6</v>
      </c>
      <c r="E245" s="33">
        <v>40.4</v>
      </c>
      <c r="F245" s="33"/>
      <c r="G245" s="33">
        <f t="shared" si="17"/>
        <v>-15.200000000000003</v>
      </c>
      <c r="H245" s="40">
        <f t="shared" si="18"/>
        <v>72.66187050359711</v>
      </c>
      <c r="I245" s="27"/>
      <c r="K245" s="28"/>
    </row>
    <row r="246" spans="1:11" ht="0.75" customHeight="1" hidden="1">
      <c r="A246" s="19"/>
      <c r="B246" s="9" t="s">
        <v>146</v>
      </c>
      <c r="C246" s="8" t="s">
        <v>334</v>
      </c>
      <c r="D246" s="38"/>
      <c r="E246" s="33"/>
      <c r="F246" s="33"/>
      <c r="G246" s="33">
        <f t="shared" si="17"/>
        <v>0</v>
      </c>
      <c r="H246" s="40" t="e">
        <f t="shared" si="18"/>
        <v>#DIV/0!</v>
      </c>
      <c r="I246" s="27"/>
      <c r="K246" s="28"/>
    </row>
    <row r="247" spans="1:11" ht="15.75">
      <c r="A247" s="19"/>
      <c r="B247" s="9" t="s">
        <v>41</v>
      </c>
      <c r="C247" s="6" t="s">
        <v>85</v>
      </c>
      <c r="D247" s="34">
        <f>D248+D249+D252+D250+D251</f>
        <v>20598.6</v>
      </c>
      <c r="E247" s="34">
        <f>E248+E249+E252+E250+E251</f>
        <v>2721.3</v>
      </c>
      <c r="F247" s="33">
        <f>E247-K239</f>
        <v>2721.3</v>
      </c>
      <c r="G247" s="33">
        <f t="shared" si="17"/>
        <v>-17877.3</v>
      </c>
      <c r="H247" s="40">
        <f t="shared" si="18"/>
        <v>13.211092015962253</v>
      </c>
      <c r="I247" s="27"/>
      <c r="K247" s="28"/>
    </row>
    <row r="248" spans="1:11" ht="78" customHeight="1">
      <c r="A248" s="19"/>
      <c r="B248" s="9" t="s">
        <v>225</v>
      </c>
      <c r="C248" s="93" t="s">
        <v>430</v>
      </c>
      <c r="D248" s="34">
        <v>10</v>
      </c>
      <c r="E248" s="33">
        <v>10</v>
      </c>
      <c r="F248" s="33"/>
      <c r="G248" s="33">
        <f t="shared" si="17"/>
        <v>0</v>
      </c>
      <c r="H248" s="40">
        <f t="shared" si="18"/>
        <v>100</v>
      </c>
      <c r="I248" s="27"/>
      <c r="K248" s="28"/>
    </row>
    <row r="249" spans="1:11" ht="48" customHeight="1" hidden="1">
      <c r="A249" s="19"/>
      <c r="B249" s="9" t="s">
        <v>225</v>
      </c>
      <c r="C249" s="6" t="s">
        <v>323</v>
      </c>
      <c r="D249" s="34"/>
      <c r="E249" s="33"/>
      <c r="F249" s="33"/>
      <c r="G249" s="33">
        <f t="shared" si="17"/>
        <v>0</v>
      </c>
      <c r="H249" s="40" t="e">
        <f t="shared" si="18"/>
        <v>#DIV/0!</v>
      </c>
      <c r="I249" s="27"/>
      <c r="K249" s="28"/>
    </row>
    <row r="250" spans="1:11" ht="84.75" customHeight="1">
      <c r="A250" s="19"/>
      <c r="B250" s="9" t="s">
        <v>225</v>
      </c>
      <c r="C250" s="93" t="s">
        <v>431</v>
      </c>
      <c r="D250" s="34">
        <v>15865.6</v>
      </c>
      <c r="E250" s="33">
        <v>2706.9</v>
      </c>
      <c r="F250" s="33"/>
      <c r="G250" s="33">
        <f t="shared" si="17"/>
        <v>-13158.7</v>
      </c>
      <c r="H250" s="40">
        <f t="shared" si="18"/>
        <v>17.061441105284388</v>
      </c>
      <c r="I250" s="75"/>
      <c r="K250" s="28"/>
    </row>
    <row r="251" spans="1:11" ht="47.25">
      <c r="A251" s="19"/>
      <c r="B251" s="9" t="s">
        <v>225</v>
      </c>
      <c r="C251" s="8" t="s">
        <v>458</v>
      </c>
      <c r="D251" s="34">
        <v>1500</v>
      </c>
      <c r="E251" s="33">
        <v>4.4</v>
      </c>
      <c r="F251" s="33"/>
      <c r="G251" s="33">
        <f t="shared" si="17"/>
        <v>-1495.6</v>
      </c>
      <c r="H251" s="40">
        <f t="shared" si="18"/>
        <v>0.29333333333333333</v>
      </c>
      <c r="I251" s="27"/>
      <c r="K251" s="28"/>
    </row>
    <row r="252" spans="1:11" ht="63">
      <c r="A252" s="19"/>
      <c r="B252" s="9" t="s">
        <v>225</v>
      </c>
      <c r="C252" s="8" t="s">
        <v>459</v>
      </c>
      <c r="D252" s="34">
        <v>3223</v>
      </c>
      <c r="E252" s="33">
        <v>0</v>
      </c>
      <c r="F252" s="33"/>
      <c r="G252" s="33">
        <f t="shared" si="17"/>
        <v>-3223</v>
      </c>
      <c r="H252" s="40">
        <f t="shared" si="18"/>
        <v>0</v>
      </c>
      <c r="I252" s="27"/>
      <c r="K252" s="28"/>
    </row>
    <row r="253" spans="1:11" ht="45" customHeight="1">
      <c r="A253" s="19"/>
      <c r="B253" s="9" t="s">
        <v>187</v>
      </c>
      <c r="C253" s="6" t="s">
        <v>324</v>
      </c>
      <c r="D253" s="34">
        <f>D254+D255+D256</f>
        <v>963.0999999999999</v>
      </c>
      <c r="E253" s="34">
        <f>E254+E255+E256</f>
        <v>761.0999999999999</v>
      </c>
      <c r="F253" s="33"/>
      <c r="G253" s="33">
        <f t="shared" si="17"/>
        <v>-202</v>
      </c>
      <c r="H253" s="40">
        <f t="shared" si="18"/>
        <v>79.02606167583843</v>
      </c>
      <c r="I253" s="27"/>
      <c r="K253" s="28"/>
    </row>
    <row r="254" spans="1:11" ht="47.25" hidden="1">
      <c r="A254" s="19"/>
      <c r="B254" s="9" t="s">
        <v>155</v>
      </c>
      <c r="C254" s="6" t="s">
        <v>216</v>
      </c>
      <c r="D254" s="34"/>
      <c r="E254" s="33"/>
      <c r="F254" s="33"/>
      <c r="G254" s="33">
        <f t="shared" si="17"/>
        <v>0</v>
      </c>
      <c r="H254" s="40" t="e">
        <f t="shared" si="18"/>
        <v>#DIV/0!</v>
      </c>
      <c r="I254" s="27"/>
      <c r="K254" s="28"/>
    </row>
    <row r="255" spans="1:11" ht="63">
      <c r="A255" s="19"/>
      <c r="B255" s="9" t="s">
        <v>155</v>
      </c>
      <c r="C255" s="6" t="s">
        <v>452</v>
      </c>
      <c r="D255" s="34">
        <v>4.3</v>
      </c>
      <c r="E255" s="33">
        <v>4.3</v>
      </c>
      <c r="F255" s="33"/>
      <c r="G255" s="33">
        <f t="shared" si="17"/>
        <v>0</v>
      </c>
      <c r="H255" s="40">
        <f t="shared" si="18"/>
        <v>100</v>
      </c>
      <c r="I255" s="27"/>
      <c r="K255" s="28"/>
    </row>
    <row r="256" spans="1:11" ht="78.75">
      <c r="A256" s="19"/>
      <c r="B256" s="9" t="s">
        <v>155</v>
      </c>
      <c r="C256" s="6" t="s">
        <v>432</v>
      </c>
      <c r="D256" s="34">
        <v>958.8</v>
      </c>
      <c r="E256" s="33">
        <v>756.8</v>
      </c>
      <c r="F256" s="33" t="e">
        <f>E256-#REF!</f>
        <v>#REF!</v>
      </c>
      <c r="G256" s="33">
        <f t="shared" si="17"/>
        <v>-202</v>
      </c>
      <c r="H256" s="40">
        <f t="shared" si="18"/>
        <v>78.93199833124739</v>
      </c>
      <c r="I256" s="27"/>
      <c r="K256" s="28"/>
    </row>
    <row r="257" spans="1:11" ht="31.5">
      <c r="A257" s="19"/>
      <c r="B257" s="9" t="s">
        <v>315</v>
      </c>
      <c r="C257" s="8" t="s">
        <v>50</v>
      </c>
      <c r="D257" s="34">
        <f>D258+D260+D261+D259</f>
        <v>8575</v>
      </c>
      <c r="E257" s="34">
        <f>E258+E260+E261+E259</f>
        <v>1269.1</v>
      </c>
      <c r="F257" s="33"/>
      <c r="G257" s="33">
        <f t="shared" si="17"/>
        <v>-7305.9</v>
      </c>
      <c r="H257" s="40">
        <f t="shared" si="18"/>
        <v>14.799999999999999</v>
      </c>
      <c r="I257" s="75"/>
      <c r="K257" s="28"/>
    </row>
    <row r="258" spans="1:11" ht="63">
      <c r="A258" s="19"/>
      <c r="B258" s="9" t="s">
        <v>239</v>
      </c>
      <c r="C258" s="72" t="s">
        <v>424</v>
      </c>
      <c r="D258" s="34">
        <v>7620.8</v>
      </c>
      <c r="E258" s="33">
        <v>1153.8</v>
      </c>
      <c r="F258" s="33"/>
      <c r="G258" s="33">
        <f t="shared" si="17"/>
        <v>-6467</v>
      </c>
      <c r="H258" s="40">
        <f t="shared" si="18"/>
        <v>15.14014276716355</v>
      </c>
      <c r="I258" s="27"/>
      <c r="K258" s="28"/>
    </row>
    <row r="259" spans="1:11" ht="63">
      <c r="A259" s="19"/>
      <c r="B259" s="9" t="s">
        <v>239</v>
      </c>
      <c r="C259" s="6" t="s">
        <v>460</v>
      </c>
      <c r="D259" s="34">
        <v>34.2</v>
      </c>
      <c r="E259" s="33">
        <v>23.6</v>
      </c>
      <c r="F259" s="33"/>
      <c r="G259" s="33">
        <f t="shared" si="17"/>
        <v>-10.600000000000001</v>
      </c>
      <c r="H259" s="40">
        <f t="shared" si="18"/>
        <v>69.00584795321637</v>
      </c>
      <c r="I259" s="27"/>
      <c r="K259" s="28"/>
    </row>
    <row r="260" spans="1:11" ht="63">
      <c r="A260" s="19"/>
      <c r="B260" s="9" t="s">
        <v>239</v>
      </c>
      <c r="C260" s="8" t="s">
        <v>462</v>
      </c>
      <c r="D260" s="34">
        <v>794</v>
      </c>
      <c r="E260" s="33">
        <v>0</v>
      </c>
      <c r="F260" s="33"/>
      <c r="G260" s="33">
        <f t="shared" si="17"/>
        <v>-794</v>
      </c>
      <c r="H260" s="40">
        <f t="shared" si="18"/>
        <v>0</v>
      </c>
      <c r="I260" s="27"/>
      <c r="K260" s="28"/>
    </row>
    <row r="261" spans="1:11" ht="63">
      <c r="A261" s="19"/>
      <c r="B261" s="9" t="s">
        <v>239</v>
      </c>
      <c r="C261" s="10" t="s">
        <v>453</v>
      </c>
      <c r="D261" s="34">
        <v>126</v>
      </c>
      <c r="E261" s="33">
        <v>91.7</v>
      </c>
      <c r="F261" s="33"/>
      <c r="G261" s="33">
        <f t="shared" si="17"/>
        <v>-34.3</v>
      </c>
      <c r="H261" s="40">
        <f t="shared" si="18"/>
        <v>72.77777777777777</v>
      </c>
      <c r="I261" s="27"/>
      <c r="K261" s="28"/>
    </row>
    <row r="262" spans="1:11" ht="28.5" customHeight="1" hidden="1">
      <c r="A262" s="19"/>
      <c r="B262" s="11" t="s">
        <v>264</v>
      </c>
      <c r="C262" s="6" t="s">
        <v>86</v>
      </c>
      <c r="D262" s="34">
        <f>D263+D264</f>
        <v>0</v>
      </c>
      <c r="E262" s="34">
        <f>E263+E264</f>
        <v>0</v>
      </c>
      <c r="F262" s="33"/>
      <c r="G262" s="33">
        <f t="shared" si="17"/>
        <v>0</v>
      </c>
      <c r="H262" s="40" t="e">
        <f t="shared" si="18"/>
        <v>#DIV/0!</v>
      </c>
      <c r="I262" s="27"/>
      <c r="K262" s="28"/>
    </row>
    <row r="263" spans="1:11" ht="26.25" customHeight="1" hidden="1">
      <c r="A263" s="19"/>
      <c r="B263" s="11" t="s">
        <v>167</v>
      </c>
      <c r="C263" s="6" t="s">
        <v>1</v>
      </c>
      <c r="D263" s="34"/>
      <c r="E263" s="34"/>
      <c r="F263" s="33"/>
      <c r="G263" s="33">
        <f t="shared" si="17"/>
        <v>0</v>
      </c>
      <c r="H263" s="40" t="e">
        <f t="shared" si="18"/>
        <v>#DIV/0!</v>
      </c>
      <c r="I263" s="27"/>
      <c r="K263" s="28"/>
    </row>
    <row r="264" spans="1:11" ht="25.5" customHeight="1" hidden="1">
      <c r="A264" s="19"/>
      <c r="B264" s="11" t="s">
        <v>160</v>
      </c>
      <c r="C264" s="6" t="s">
        <v>46</v>
      </c>
      <c r="D264" s="34"/>
      <c r="E264" s="34"/>
      <c r="F264" s="33"/>
      <c r="G264" s="33">
        <f t="shared" si="17"/>
        <v>0</v>
      </c>
      <c r="H264" s="40" t="e">
        <f t="shared" si="18"/>
        <v>#DIV/0!</v>
      </c>
      <c r="I264" s="27"/>
      <c r="K264" s="28"/>
    </row>
    <row r="265" spans="1:11" ht="31.5">
      <c r="A265" s="19"/>
      <c r="B265" s="11" t="s">
        <v>328</v>
      </c>
      <c r="C265" s="6" t="s">
        <v>88</v>
      </c>
      <c r="D265" s="34">
        <f>D266+D267</f>
        <v>100</v>
      </c>
      <c r="E265" s="34">
        <f>E266+E267</f>
        <v>46.6</v>
      </c>
      <c r="F265" s="33"/>
      <c r="G265" s="33">
        <f t="shared" si="17"/>
        <v>-53.4</v>
      </c>
      <c r="H265" s="40">
        <f t="shared" si="18"/>
        <v>46.6</v>
      </c>
      <c r="I265" s="27"/>
      <c r="K265" s="28"/>
    </row>
    <row r="266" spans="1:11" ht="63">
      <c r="A266" s="19"/>
      <c r="B266" s="11" t="s">
        <v>242</v>
      </c>
      <c r="C266" s="74" t="s">
        <v>433</v>
      </c>
      <c r="D266" s="34">
        <v>100</v>
      </c>
      <c r="E266" s="34">
        <v>46.6</v>
      </c>
      <c r="F266" s="33" t="e">
        <f>E266-#REF!</f>
        <v>#REF!</v>
      </c>
      <c r="G266" s="33">
        <f t="shared" si="17"/>
        <v>-53.4</v>
      </c>
      <c r="H266" s="40">
        <f t="shared" si="18"/>
        <v>46.6</v>
      </c>
      <c r="I266" s="27"/>
      <c r="K266" s="28"/>
    </row>
    <row r="267" spans="1:11" ht="63" hidden="1">
      <c r="A267" s="19"/>
      <c r="B267" s="11" t="s">
        <v>327</v>
      </c>
      <c r="C267" s="6" t="s">
        <v>309</v>
      </c>
      <c r="D267" s="34">
        <v>0</v>
      </c>
      <c r="E267" s="34"/>
      <c r="F267" s="33"/>
      <c r="G267" s="33">
        <f aca="true" t="shared" si="19" ref="G267:G327">E267-D267</f>
        <v>0</v>
      </c>
      <c r="H267" s="40" t="e">
        <f aca="true" t="shared" si="20" ref="H267:H327">E267/D267*100</f>
        <v>#DIV/0!</v>
      </c>
      <c r="I267" s="27"/>
      <c r="K267" s="28"/>
    </row>
    <row r="268" spans="1:11" ht="18.75" customHeight="1">
      <c r="A268" s="19"/>
      <c r="B268" s="11" t="s">
        <v>276</v>
      </c>
      <c r="C268" s="6" t="s">
        <v>89</v>
      </c>
      <c r="D268" s="34">
        <f>D269+D273+D270+D272+D271</f>
        <v>114.3</v>
      </c>
      <c r="E268" s="34">
        <f>E269+E273+E270+E272+E271</f>
        <v>12</v>
      </c>
      <c r="F268" s="33"/>
      <c r="G268" s="33">
        <f t="shared" si="19"/>
        <v>-102.3</v>
      </c>
      <c r="H268" s="34">
        <f t="shared" si="20"/>
        <v>10.498687664041995</v>
      </c>
      <c r="I268" s="27"/>
      <c r="K268" s="28"/>
    </row>
    <row r="269" spans="1:11" ht="84.75" customHeight="1">
      <c r="A269" s="19"/>
      <c r="B269" s="11" t="s">
        <v>276</v>
      </c>
      <c r="C269" s="95" t="s">
        <v>434</v>
      </c>
      <c r="D269" s="34">
        <v>27.3</v>
      </c>
      <c r="E269" s="34">
        <v>12</v>
      </c>
      <c r="F269" s="33"/>
      <c r="G269" s="33">
        <f t="shared" si="19"/>
        <v>-15.3</v>
      </c>
      <c r="H269" s="40">
        <f t="shared" si="20"/>
        <v>43.956043956043956</v>
      </c>
      <c r="I269" s="27"/>
      <c r="K269" s="28"/>
    </row>
    <row r="270" spans="1:11" ht="31.5" hidden="1">
      <c r="A270" s="19"/>
      <c r="B270" s="11" t="s">
        <v>276</v>
      </c>
      <c r="C270" s="6" t="s">
        <v>94</v>
      </c>
      <c r="D270" s="34"/>
      <c r="E270" s="34"/>
      <c r="F270" s="33"/>
      <c r="G270" s="33">
        <f t="shared" si="19"/>
        <v>0</v>
      </c>
      <c r="H270" s="40" t="e">
        <f t="shared" si="20"/>
        <v>#DIV/0!</v>
      </c>
      <c r="I270" s="27"/>
      <c r="K270" s="28"/>
    </row>
    <row r="271" spans="1:11" ht="78.75">
      <c r="A271" s="19"/>
      <c r="B271" s="11" t="s">
        <v>276</v>
      </c>
      <c r="C271" s="98" t="s">
        <v>461</v>
      </c>
      <c r="D271" s="34">
        <v>36</v>
      </c>
      <c r="E271" s="34">
        <v>0</v>
      </c>
      <c r="F271" s="33"/>
      <c r="G271" s="33">
        <f t="shared" si="19"/>
        <v>-36</v>
      </c>
      <c r="H271" s="40">
        <f t="shared" si="20"/>
        <v>0</v>
      </c>
      <c r="I271" s="27"/>
      <c r="K271" s="28"/>
    </row>
    <row r="272" spans="1:11" ht="78" customHeight="1">
      <c r="A272" s="19"/>
      <c r="B272" s="11" t="s">
        <v>276</v>
      </c>
      <c r="C272" s="6" t="s">
        <v>435</v>
      </c>
      <c r="D272" s="34">
        <v>51</v>
      </c>
      <c r="E272" s="34">
        <v>0</v>
      </c>
      <c r="F272" s="33"/>
      <c r="G272" s="33">
        <f t="shared" si="19"/>
        <v>-51</v>
      </c>
      <c r="H272" s="40">
        <f t="shared" si="20"/>
        <v>0</v>
      </c>
      <c r="I272" s="27"/>
      <c r="K272" s="28"/>
    </row>
    <row r="273" spans="1:11" ht="0.75" customHeight="1" hidden="1">
      <c r="A273" s="19"/>
      <c r="B273" s="11" t="s">
        <v>276</v>
      </c>
      <c r="C273" s="6" t="s">
        <v>357</v>
      </c>
      <c r="D273" s="34"/>
      <c r="E273" s="34">
        <v>0</v>
      </c>
      <c r="F273" s="33"/>
      <c r="G273" s="33">
        <f t="shared" si="19"/>
        <v>0</v>
      </c>
      <c r="H273" s="40" t="e">
        <f t="shared" si="20"/>
        <v>#DIV/0!</v>
      </c>
      <c r="I273" s="27"/>
      <c r="K273" s="28"/>
    </row>
    <row r="274" spans="1:11" ht="15.75" hidden="1">
      <c r="A274" s="19"/>
      <c r="B274" s="11" t="s">
        <v>265</v>
      </c>
      <c r="C274" s="6" t="s">
        <v>95</v>
      </c>
      <c r="D274" s="34">
        <f>D275+D283+D276+D279+D280+D282+D277+D278+D281</f>
        <v>25.000000000000398</v>
      </c>
      <c r="E274" s="34">
        <f>E275+E283+E276+E279+E280+E282+E277+E278+E281</f>
        <v>25</v>
      </c>
      <c r="F274" s="33"/>
      <c r="G274" s="33">
        <f t="shared" si="19"/>
        <v>-3.979039320256561E-13</v>
      </c>
      <c r="H274" s="40">
        <f t="shared" si="20"/>
        <v>99.99999999999841</v>
      </c>
      <c r="I274" s="27"/>
      <c r="K274" s="28"/>
    </row>
    <row r="275" spans="1:11" ht="63" hidden="1">
      <c r="A275" s="19" t="s">
        <v>139</v>
      </c>
      <c r="B275" s="9" t="s">
        <v>266</v>
      </c>
      <c r="C275" s="8" t="s">
        <v>2</v>
      </c>
      <c r="D275" s="38"/>
      <c r="E275" s="33"/>
      <c r="F275" s="33"/>
      <c r="G275" s="33">
        <f t="shared" si="19"/>
        <v>0</v>
      </c>
      <c r="H275" s="40" t="e">
        <f t="shared" si="20"/>
        <v>#DIV/0!</v>
      </c>
      <c r="I275" s="27"/>
      <c r="K275" s="28"/>
    </row>
    <row r="276" spans="1:11" ht="78.75" hidden="1">
      <c r="A276" s="52"/>
      <c r="B276" s="11" t="s">
        <v>266</v>
      </c>
      <c r="C276" s="8" t="s">
        <v>45</v>
      </c>
      <c r="D276" s="34"/>
      <c r="E276" s="34"/>
      <c r="F276" s="33"/>
      <c r="G276" s="33">
        <f t="shared" si="19"/>
        <v>0</v>
      </c>
      <c r="H276" s="40" t="e">
        <f t="shared" si="20"/>
        <v>#DIV/0!</v>
      </c>
      <c r="I276" s="7"/>
      <c r="K276" s="29"/>
    </row>
    <row r="277" spans="1:11" ht="68.25" customHeight="1" hidden="1">
      <c r="A277" s="52"/>
      <c r="B277" s="11" t="s">
        <v>266</v>
      </c>
      <c r="C277" s="8" t="s">
        <v>287</v>
      </c>
      <c r="D277" s="34"/>
      <c r="E277" s="34"/>
      <c r="F277" s="33"/>
      <c r="G277" s="33">
        <f t="shared" si="19"/>
        <v>0</v>
      </c>
      <c r="H277" s="40" t="e">
        <f t="shared" si="20"/>
        <v>#DIV/0!</v>
      </c>
      <c r="I277" s="7">
        <f>E254+E255+E250+E246+E234+E203+E204+E201</f>
        <v>2711.2000000000003</v>
      </c>
      <c r="J277" s="5">
        <f>I277-E195</f>
        <v>-8938.3</v>
      </c>
      <c r="K277" s="29"/>
    </row>
    <row r="278" spans="1:11" ht="78.75" hidden="1">
      <c r="A278" s="52"/>
      <c r="B278" s="11" t="s">
        <v>266</v>
      </c>
      <c r="C278" s="8" t="s">
        <v>44</v>
      </c>
      <c r="D278" s="34"/>
      <c r="E278" s="34"/>
      <c r="F278" s="33"/>
      <c r="G278" s="33">
        <f t="shared" si="19"/>
        <v>0</v>
      </c>
      <c r="H278" s="40" t="e">
        <f t="shared" si="20"/>
        <v>#DIV/0!</v>
      </c>
      <c r="I278" s="7"/>
      <c r="K278" s="29"/>
    </row>
    <row r="279" spans="1:11" ht="100.5" customHeight="1" hidden="1">
      <c r="A279" s="52"/>
      <c r="B279" s="11" t="s">
        <v>266</v>
      </c>
      <c r="C279" s="6" t="s">
        <v>102</v>
      </c>
      <c r="D279" s="34"/>
      <c r="E279" s="34">
        <v>0</v>
      </c>
      <c r="F279" s="33"/>
      <c r="G279" s="33">
        <f t="shared" si="19"/>
        <v>0</v>
      </c>
      <c r="H279" s="40" t="e">
        <f t="shared" si="20"/>
        <v>#DIV/0!</v>
      </c>
      <c r="I279" s="7"/>
      <c r="K279" s="29"/>
    </row>
    <row r="280" spans="1:11" ht="78.75" hidden="1">
      <c r="A280" s="52"/>
      <c r="B280" s="11" t="s">
        <v>266</v>
      </c>
      <c r="C280" s="6" t="s">
        <v>207</v>
      </c>
      <c r="D280" s="34"/>
      <c r="E280" s="34"/>
      <c r="F280" s="33"/>
      <c r="G280" s="33">
        <f t="shared" si="19"/>
        <v>0</v>
      </c>
      <c r="H280" s="40" t="e">
        <f t="shared" si="20"/>
        <v>#DIV/0!</v>
      </c>
      <c r="I280" s="7"/>
      <c r="K280" s="29"/>
    </row>
    <row r="281" spans="1:11" ht="63" hidden="1">
      <c r="A281" s="52"/>
      <c r="B281" s="11" t="s">
        <v>266</v>
      </c>
      <c r="C281" s="6" t="s">
        <v>72</v>
      </c>
      <c r="D281" s="34"/>
      <c r="E281" s="34"/>
      <c r="F281" s="33"/>
      <c r="G281" s="33">
        <f t="shared" si="19"/>
        <v>0</v>
      </c>
      <c r="H281" s="40" t="e">
        <f t="shared" si="20"/>
        <v>#DIV/0!</v>
      </c>
      <c r="I281" s="7"/>
      <c r="K281" s="29"/>
    </row>
    <row r="282" spans="1:11" ht="91.5" customHeight="1">
      <c r="A282" s="52"/>
      <c r="B282" s="11" t="s">
        <v>266</v>
      </c>
      <c r="C282" s="94" t="s">
        <v>436</v>
      </c>
      <c r="D282" s="34">
        <v>25</v>
      </c>
      <c r="E282" s="34">
        <v>25</v>
      </c>
      <c r="F282" s="33"/>
      <c r="G282" s="33">
        <f t="shared" si="19"/>
        <v>0</v>
      </c>
      <c r="H282" s="40">
        <f t="shared" si="20"/>
        <v>100</v>
      </c>
      <c r="I282" s="7"/>
      <c r="K282" s="29"/>
    </row>
    <row r="283" spans="1:11" ht="23.25" customHeight="1" hidden="1">
      <c r="A283" s="52" t="s">
        <v>129</v>
      </c>
      <c r="B283" s="11" t="s">
        <v>329</v>
      </c>
      <c r="C283" s="12" t="s">
        <v>330</v>
      </c>
      <c r="D283" s="34">
        <f>4444.8-4246.99-197.81</f>
        <v>3.979039320256561E-13</v>
      </c>
      <c r="E283" s="34">
        <v>0</v>
      </c>
      <c r="F283" s="33"/>
      <c r="G283" s="33">
        <f t="shared" si="19"/>
        <v>-3.979039320256561E-13</v>
      </c>
      <c r="H283" s="40">
        <f t="shared" si="20"/>
        <v>0</v>
      </c>
      <c r="I283" s="7"/>
      <c r="K283" s="29"/>
    </row>
    <row r="284" spans="1:11" s="59" customFormat="1" ht="15.75">
      <c r="A284" s="60"/>
      <c r="B284" s="81"/>
      <c r="C284" s="82" t="s">
        <v>271</v>
      </c>
      <c r="D284" s="78">
        <f>D285+D288+D294+D296+D299+D303</f>
        <v>11261.3</v>
      </c>
      <c r="E284" s="78">
        <f>E285+E288+E294+E296+E299+E303</f>
        <v>7516.6</v>
      </c>
      <c r="F284" s="78">
        <f>F285+F288+F296+F299+F303</f>
        <v>0</v>
      </c>
      <c r="G284" s="83">
        <f t="shared" si="19"/>
        <v>-3744.699999999999</v>
      </c>
      <c r="H284" s="80">
        <f t="shared" si="20"/>
        <v>66.74717838970635</v>
      </c>
      <c r="I284" s="61"/>
      <c r="K284" s="62"/>
    </row>
    <row r="285" spans="1:11" ht="15.75">
      <c r="A285" s="24" t="s">
        <v>117</v>
      </c>
      <c r="B285" s="9" t="s">
        <v>118</v>
      </c>
      <c r="C285" s="15" t="s">
        <v>202</v>
      </c>
      <c r="D285" s="38">
        <f>D286+D287</f>
        <v>56.400000000000006</v>
      </c>
      <c r="E285" s="38">
        <f>E286+E287</f>
        <v>34.7</v>
      </c>
      <c r="F285" s="38">
        <f>F286+F287</f>
        <v>0</v>
      </c>
      <c r="G285" s="41">
        <f t="shared" si="19"/>
        <v>-21.700000000000003</v>
      </c>
      <c r="H285" s="40">
        <f t="shared" si="20"/>
        <v>61.52482269503546</v>
      </c>
      <c r="I285" s="7"/>
      <c r="K285" s="29"/>
    </row>
    <row r="286" spans="1:11" ht="20.25" customHeight="1">
      <c r="A286" s="24" t="s">
        <v>117</v>
      </c>
      <c r="B286" s="9" t="s">
        <v>118</v>
      </c>
      <c r="C286" s="12" t="s">
        <v>310</v>
      </c>
      <c r="D286" s="38">
        <v>39.1</v>
      </c>
      <c r="E286" s="38">
        <v>20.6</v>
      </c>
      <c r="F286" s="38"/>
      <c r="G286" s="41">
        <f t="shared" si="19"/>
        <v>-18.5</v>
      </c>
      <c r="H286" s="40">
        <f t="shared" si="20"/>
        <v>52.685421994884905</v>
      </c>
      <c r="I286" s="7"/>
      <c r="K286" s="29"/>
    </row>
    <row r="287" spans="1:11" ht="17.25" customHeight="1">
      <c r="A287" s="24" t="s">
        <v>117</v>
      </c>
      <c r="B287" s="9" t="s">
        <v>118</v>
      </c>
      <c r="C287" s="6" t="s">
        <v>69</v>
      </c>
      <c r="D287" s="38">
        <v>17.3</v>
      </c>
      <c r="E287" s="38">
        <v>14.1</v>
      </c>
      <c r="F287" s="38"/>
      <c r="G287" s="41">
        <f t="shared" si="19"/>
        <v>-3.200000000000001</v>
      </c>
      <c r="H287" s="40">
        <f t="shared" si="20"/>
        <v>81.5028901734104</v>
      </c>
      <c r="I287" s="7"/>
      <c r="K287" s="29"/>
    </row>
    <row r="288" spans="1:11" ht="15.75">
      <c r="A288" s="19" t="s">
        <v>119</v>
      </c>
      <c r="B288" s="9" t="s">
        <v>120</v>
      </c>
      <c r="C288" s="12" t="s">
        <v>96</v>
      </c>
      <c r="D288" s="38">
        <f>D289+D290+D291+D292+D293</f>
        <v>6269.1</v>
      </c>
      <c r="E288" s="38">
        <f>E289+E290+E291+E292+E293</f>
        <v>4070.6</v>
      </c>
      <c r="F288" s="38"/>
      <c r="G288" s="41">
        <f t="shared" si="19"/>
        <v>-2198.5000000000005</v>
      </c>
      <c r="H288" s="40">
        <f t="shared" si="20"/>
        <v>64.93117034343047</v>
      </c>
      <c r="I288" s="7"/>
      <c r="K288" s="29"/>
    </row>
    <row r="289" spans="1:11" ht="15.75">
      <c r="A289" s="19"/>
      <c r="B289" s="9" t="s">
        <v>176</v>
      </c>
      <c r="C289" s="8" t="s">
        <v>317</v>
      </c>
      <c r="D289" s="38">
        <v>3629.7</v>
      </c>
      <c r="E289" s="38">
        <v>2159.7</v>
      </c>
      <c r="F289" s="38"/>
      <c r="G289" s="41">
        <f t="shared" si="19"/>
        <v>-1470</v>
      </c>
      <c r="H289" s="40">
        <f t="shared" si="20"/>
        <v>59.500785188858586</v>
      </c>
      <c r="I289" s="7"/>
      <c r="K289" s="29"/>
    </row>
    <row r="290" spans="1:11" ht="15.75">
      <c r="A290" s="19"/>
      <c r="B290" s="9" t="s">
        <v>178</v>
      </c>
      <c r="C290" s="8" t="s">
        <v>316</v>
      </c>
      <c r="D290" s="38">
        <v>1722.5</v>
      </c>
      <c r="E290" s="38">
        <v>1287.4</v>
      </c>
      <c r="F290" s="38"/>
      <c r="G290" s="41">
        <f t="shared" si="19"/>
        <v>-435.0999999999999</v>
      </c>
      <c r="H290" s="40">
        <f t="shared" si="20"/>
        <v>74.74020319303338</v>
      </c>
      <c r="I290" s="7"/>
      <c r="K290" s="29"/>
    </row>
    <row r="291" spans="1:11" ht="15.75">
      <c r="A291" s="19"/>
      <c r="B291" s="9" t="s">
        <v>180</v>
      </c>
      <c r="C291" s="12" t="s">
        <v>205</v>
      </c>
      <c r="D291" s="38">
        <v>14.2</v>
      </c>
      <c r="E291" s="38">
        <v>10.3</v>
      </c>
      <c r="F291" s="38"/>
      <c r="G291" s="41">
        <f t="shared" si="19"/>
        <v>-3.8999999999999986</v>
      </c>
      <c r="H291" s="40">
        <f t="shared" si="20"/>
        <v>72.53521126760563</v>
      </c>
      <c r="I291" s="7"/>
      <c r="K291" s="29"/>
    </row>
    <row r="292" spans="1:11" ht="15.75">
      <c r="A292" s="19"/>
      <c r="B292" s="9" t="s">
        <v>412</v>
      </c>
      <c r="C292" s="74" t="s">
        <v>413</v>
      </c>
      <c r="D292" s="38">
        <v>900.6</v>
      </c>
      <c r="E292" s="38">
        <v>611.1</v>
      </c>
      <c r="F292" s="38"/>
      <c r="G292" s="41">
        <f t="shared" si="19"/>
        <v>-289.5</v>
      </c>
      <c r="H292" s="40">
        <f t="shared" si="20"/>
        <v>67.854763491006</v>
      </c>
      <c r="I292" s="7"/>
      <c r="K292" s="29"/>
    </row>
    <row r="293" spans="1:11" ht="18.75" customHeight="1">
      <c r="A293" s="19"/>
      <c r="B293" s="9" t="s">
        <v>191</v>
      </c>
      <c r="C293" s="12" t="s">
        <v>211</v>
      </c>
      <c r="D293" s="38">
        <v>2.1</v>
      </c>
      <c r="E293" s="38">
        <v>2.1</v>
      </c>
      <c r="F293" s="38"/>
      <c r="G293" s="41">
        <f t="shared" si="19"/>
        <v>0</v>
      </c>
      <c r="H293" s="40">
        <f t="shared" si="20"/>
        <v>100</v>
      </c>
      <c r="I293" s="7"/>
      <c r="K293" s="29"/>
    </row>
    <row r="294" spans="1:11" ht="15.75">
      <c r="A294" s="19"/>
      <c r="B294" s="9" t="s">
        <v>121</v>
      </c>
      <c r="C294" s="12" t="s">
        <v>384</v>
      </c>
      <c r="D294" s="38">
        <f>D295</f>
        <v>4645.6</v>
      </c>
      <c r="E294" s="38">
        <f>E295</f>
        <v>3205.8</v>
      </c>
      <c r="F294" s="38"/>
      <c r="G294" s="41">
        <f t="shared" si="19"/>
        <v>-1439.8000000000002</v>
      </c>
      <c r="H294" s="40">
        <f t="shared" si="20"/>
        <v>69.00723265024969</v>
      </c>
      <c r="I294" s="7"/>
      <c r="K294" s="29"/>
    </row>
    <row r="295" spans="1:11" ht="63">
      <c r="A295" s="19"/>
      <c r="B295" s="9" t="s">
        <v>362</v>
      </c>
      <c r="C295" s="72" t="s">
        <v>387</v>
      </c>
      <c r="D295" s="38">
        <v>4645.6</v>
      </c>
      <c r="E295" s="38">
        <v>3205.8</v>
      </c>
      <c r="F295" s="38"/>
      <c r="G295" s="41">
        <f t="shared" si="19"/>
        <v>-1439.8000000000002</v>
      </c>
      <c r="H295" s="40">
        <f t="shared" si="20"/>
        <v>69.00723265024969</v>
      </c>
      <c r="I295" s="7"/>
      <c r="K295" s="29"/>
    </row>
    <row r="296" spans="1:11" ht="15.75">
      <c r="A296" s="19"/>
      <c r="B296" s="9" t="s">
        <v>122</v>
      </c>
      <c r="C296" s="12" t="s">
        <v>97</v>
      </c>
      <c r="D296" s="38">
        <f>D297+D298</f>
        <v>61.3</v>
      </c>
      <c r="E296" s="38">
        <f>E297+E298</f>
        <v>59.5</v>
      </c>
      <c r="F296" s="38"/>
      <c r="G296" s="41">
        <f t="shared" si="19"/>
        <v>-1.7999999999999972</v>
      </c>
      <c r="H296" s="40">
        <f t="shared" si="20"/>
        <v>97.06362153344209</v>
      </c>
      <c r="I296" s="7"/>
      <c r="K296" s="29"/>
    </row>
    <row r="297" spans="1:11" ht="63" hidden="1">
      <c r="A297" s="19"/>
      <c r="B297" s="9" t="s">
        <v>299</v>
      </c>
      <c r="C297" s="6" t="s">
        <v>76</v>
      </c>
      <c r="D297" s="34"/>
      <c r="E297" s="33"/>
      <c r="F297" s="33"/>
      <c r="G297" s="41">
        <f t="shared" si="19"/>
        <v>0</v>
      </c>
      <c r="H297" s="40" t="e">
        <f t="shared" si="20"/>
        <v>#DIV/0!</v>
      </c>
      <c r="I297" s="7"/>
      <c r="K297" s="29"/>
    </row>
    <row r="298" spans="1:11" ht="63">
      <c r="A298" s="24" t="s">
        <v>132</v>
      </c>
      <c r="B298" s="9" t="s">
        <v>133</v>
      </c>
      <c r="C298" s="12" t="s">
        <v>308</v>
      </c>
      <c r="D298" s="34">
        <v>61.3</v>
      </c>
      <c r="E298" s="33">
        <v>59.5</v>
      </c>
      <c r="F298" s="33">
        <f>E298-K288</f>
        <v>59.5</v>
      </c>
      <c r="G298" s="41">
        <f t="shared" si="19"/>
        <v>-1.7999999999999972</v>
      </c>
      <c r="H298" s="40">
        <f t="shared" si="20"/>
        <v>97.06362153344209</v>
      </c>
      <c r="I298" s="7"/>
      <c r="K298" s="29"/>
    </row>
    <row r="299" spans="1:11" ht="15" customHeight="1">
      <c r="A299" s="49" t="s">
        <v>143</v>
      </c>
      <c r="B299" s="11" t="s">
        <v>156</v>
      </c>
      <c r="C299" s="6" t="s">
        <v>98</v>
      </c>
      <c r="D299" s="38">
        <f>D300+D301+D302</f>
        <v>228.9</v>
      </c>
      <c r="E299" s="38">
        <f>E300+E301+E302</f>
        <v>146</v>
      </c>
      <c r="F299" s="38"/>
      <c r="G299" s="41">
        <f t="shared" si="19"/>
        <v>-82.9</v>
      </c>
      <c r="H299" s="40">
        <f t="shared" si="20"/>
        <v>63.78331148973351</v>
      </c>
      <c r="I299" s="7"/>
      <c r="K299" s="29"/>
    </row>
    <row r="300" spans="1:11" ht="14.25" customHeight="1">
      <c r="A300" s="49"/>
      <c r="B300" s="11" t="s">
        <v>249</v>
      </c>
      <c r="C300" s="18" t="s">
        <v>82</v>
      </c>
      <c r="D300" s="38">
        <v>1.9</v>
      </c>
      <c r="E300" s="38">
        <v>1.9</v>
      </c>
      <c r="F300" s="38"/>
      <c r="G300" s="41">
        <f t="shared" si="19"/>
        <v>0</v>
      </c>
      <c r="H300" s="40">
        <f t="shared" si="20"/>
        <v>100</v>
      </c>
      <c r="I300" s="7"/>
      <c r="K300" s="29"/>
    </row>
    <row r="301" spans="1:11" ht="0.75" customHeight="1" hidden="1">
      <c r="A301" s="49"/>
      <c r="B301" s="11" t="s">
        <v>107</v>
      </c>
      <c r="C301" s="18" t="s">
        <v>100</v>
      </c>
      <c r="D301" s="38"/>
      <c r="E301" s="38"/>
      <c r="F301" s="38"/>
      <c r="G301" s="41">
        <f t="shared" si="19"/>
        <v>0</v>
      </c>
      <c r="H301" s="40" t="e">
        <f t="shared" si="20"/>
        <v>#DIV/0!</v>
      </c>
      <c r="I301" s="7"/>
      <c r="K301" s="29"/>
    </row>
    <row r="302" spans="1:11" ht="15.75">
      <c r="A302" s="49"/>
      <c r="B302" s="11" t="s">
        <v>250</v>
      </c>
      <c r="C302" s="53" t="s">
        <v>99</v>
      </c>
      <c r="D302" s="38">
        <v>227</v>
      </c>
      <c r="E302" s="38">
        <v>144.1</v>
      </c>
      <c r="F302" s="38"/>
      <c r="G302" s="41">
        <f t="shared" si="19"/>
        <v>-82.9</v>
      </c>
      <c r="H302" s="40">
        <f t="shared" si="20"/>
        <v>63.480176211453745</v>
      </c>
      <c r="I302" s="7"/>
      <c r="K302" s="29"/>
    </row>
    <row r="303" spans="1:11" ht="30.75" customHeight="1" hidden="1">
      <c r="A303" s="49"/>
      <c r="B303" s="11" t="s">
        <v>145</v>
      </c>
      <c r="C303" s="8" t="s">
        <v>84</v>
      </c>
      <c r="D303" s="38">
        <f>D304</f>
        <v>0</v>
      </c>
      <c r="E303" s="38">
        <f>E304</f>
        <v>0</v>
      </c>
      <c r="F303" s="38"/>
      <c r="G303" s="41">
        <f t="shared" si="19"/>
        <v>0</v>
      </c>
      <c r="H303" s="40" t="e">
        <f t="shared" si="20"/>
        <v>#DIV/0!</v>
      </c>
      <c r="I303" s="7"/>
      <c r="K303" s="29"/>
    </row>
    <row r="304" spans="1:11" ht="31.5" hidden="1">
      <c r="A304" s="49"/>
      <c r="B304" s="11" t="s">
        <v>146</v>
      </c>
      <c r="C304" s="8" t="s">
        <v>311</v>
      </c>
      <c r="D304" s="38"/>
      <c r="E304" s="38"/>
      <c r="F304" s="38"/>
      <c r="G304" s="41">
        <f t="shared" si="19"/>
        <v>0</v>
      </c>
      <c r="H304" s="40" t="e">
        <f t="shared" si="20"/>
        <v>#DIV/0!</v>
      </c>
      <c r="I304" s="7"/>
      <c r="K304" s="29"/>
    </row>
    <row r="305" spans="1:11" s="59" customFormat="1" ht="15.75">
      <c r="A305" s="63"/>
      <c r="B305" s="84"/>
      <c r="C305" s="82" t="s">
        <v>273</v>
      </c>
      <c r="D305" s="78">
        <f>D306+D307+D316+D314+D322+D323+D329</f>
        <v>1811.9999999999998</v>
      </c>
      <c r="E305" s="78">
        <f>E306+E307+E316+E314+E322+E323+E329</f>
        <v>1793.1999999999998</v>
      </c>
      <c r="F305" s="78"/>
      <c r="G305" s="83">
        <f t="shared" si="19"/>
        <v>-18.799999999999955</v>
      </c>
      <c r="H305" s="80">
        <f t="shared" si="20"/>
        <v>98.962472406181</v>
      </c>
      <c r="I305" s="61"/>
      <c r="K305" s="62"/>
    </row>
    <row r="306" spans="1:11" ht="15.75" hidden="1">
      <c r="A306" s="24"/>
      <c r="B306" s="9" t="s">
        <v>118</v>
      </c>
      <c r="C306" s="15" t="s">
        <v>336</v>
      </c>
      <c r="D306" s="38"/>
      <c r="E306" s="38"/>
      <c r="F306" s="38"/>
      <c r="G306" s="41">
        <f t="shared" si="19"/>
        <v>0</v>
      </c>
      <c r="H306" s="40" t="e">
        <f t="shared" si="20"/>
        <v>#DIV/0!</v>
      </c>
      <c r="I306" s="7"/>
      <c r="K306" s="29"/>
    </row>
    <row r="307" spans="1:11" ht="15.75">
      <c r="A307" s="19" t="s">
        <v>119</v>
      </c>
      <c r="B307" s="9" t="s">
        <v>120</v>
      </c>
      <c r="C307" s="12" t="s">
        <v>96</v>
      </c>
      <c r="D307" s="38">
        <f>D308+D309+D310+D311+D313+D312</f>
        <v>590.5</v>
      </c>
      <c r="E307" s="38">
        <f>E308+E309+E310+E311+E313+E312</f>
        <v>588.6999999999999</v>
      </c>
      <c r="F307" s="38"/>
      <c r="G307" s="41">
        <f t="shared" si="19"/>
        <v>-1.8000000000000682</v>
      </c>
      <c r="H307" s="40">
        <f t="shared" si="20"/>
        <v>99.6951735817104</v>
      </c>
      <c r="I307" s="7"/>
      <c r="K307" s="29"/>
    </row>
    <row r="308" spans="1:11" ht="15.75">
      <c r="A308" s="19"/>
      <c r="B308" s="9" t="s">
        <v>176</v>
      </c>
      <c r="C308" s="8" t="s">
        <v>317</v>
      </c>
      <c r="D308" s="38">
        <v>427.5</v>
      </c>
      <c r="E308" s="38">
        <v>426.2</v>
      </c>
      <c r="F308" s="38"/>
      <c r="G308" s="41">
        <f t="shared" si="19"/>
        <v>-1.3000000000000114</v>
      </c>
      <c r="H308" s="40">
        <f t="shared" si="20"/>
        <v>99.69590643274854</v>
      </c>
      <c r="I308" s="7"/>
      <c r="K308" s="29"/>
    </row>
    <row r="309" spans="1:11" ht="15.75">
      <c r="A309" s="19"/>
      <c r="B309" s="9" t="s">
        <v>178</v>
      </c>
      <c r="C309" s="8" t="s">
        <v>316</v>
      </c>
      <c r="D309" s="38">
        <v>155.6</v>
      </c>
      <c r="E309" s="38">
        <v>155.1</v>
      </c>
      <c r="F309" s="38"/>
      <c r="G309" s="41">
        <f t="shared" si="19"/>
        <v>-0.5</v>
      </c>
      <c r="H309" s="40">
        <f t="shared" si="20"/>
        <v>99.67866323907455</v>
      </c>
      <c r="I309" s="7"/>
      <c r="K309" s="29"/>
    </row>
    <row r="310" spans="1:11" ht="15.75">
      <c r="A310" s="19"/>
      <c r="B310" s="9" t="s">
        <v>180</v>
      </c>
      <c r="C310" s="12" t="s">
        <v>205</v>
      </c>
      <c r="D310" s="38">
        <v>7.4</v>
      </c>
      <c r="E310" s="38">
        <v>7.4</v>
      </c>
      <c r="F310" s="38"/>
      <c r="G310" s="41">
        <f t="shared" si="19"/>
        <v>0</v>
      </c>
      <c r="H310" s="40">
        <f t="shared" si="20"/>
        <v>100</v>
      </c>
      <c r="I310" s="7"/>
      <c r="K310" s="29"/>
    </row>
    <row r="311" spans="1:11" ht="0.75" customHeight="1" hidden="1">
      <c r="A311" s="19"/>
      <c r="B311" s="9" t="s">
        <v>194</v>
      </c>
      <c r="C311" s="12" t="s">
        <v>318</v>
      </c>
      <c r="D311" s="38"/>
      <c r="E311" s="38"/>
      <c r="F311" s="38"/>
      <c r="G311" s="41">
        <f t="shared" si="19"/>
        <v>0</v>
      </c>
      <c r="H311" s="40" t="e">
        <f t="shared" si="20"/>
        <v>#DIV/0!</v>
      </c>
      <c r="I311" s="7"/>
      <c r="K311" s="29"/>
    </row>
    <row r="312" spans="1:11" ht="31.5" hidden="1">
      <c r="A312" s="19"/>
      <c r="B312" s="9" t="s">
        <v>196</v>
      </c>
      <c r="C312" s="12" t="s">
        <v>210</v>
      </c>
      <c r="D312" s="38"/>
      <c r="E312" s="38"/>
      <c r="F312" s="38"/>
      <c r="G312" s="41">
        <f t="shared" si="19"/>
        <v>0</v>
      </c>
      <c r="H312" s="40" t="e">
        <f t="shared" si="20"/>
        <v>#DIV/0!</v>
      </c>
      <c r="I312" s="7"/>
      <c r="K312" s="29"/>
    </row>
    <row r="313" spans="1:11" ht="21" customHeight="1" hidden="1">
      <c r="A313" s="19"/>
      <c r="B313" s="9" t="s">
        <v>191</v>
      </c>
      <c r="C313" s="12" t="s">
        <v>211</v>
      </c>
      <c r="D313" s="64"/>
      <c r="E313" s="64"/>
      <c r="F313" s="64"/>
      <c r="G313" s="41">
        <f t="shared" si="19"/>
        <v>0</v>
      </c>
      <c r="H313" s="40" t="e">
        <f t="shared" si="20"/>
        <v>#DIV/0!</v>
      </c>
      <c r="I313" s="7"/>
      <c r="K313" s="29"/>
    </row>
    <row r="314" spans="1:11" ht="15.75">
      <c r="A314" s="19"/>
      <c r="B314" s="9" t="s">
        <v>121</v>
      </c>
      <c r="C314" s="12" t="s">
        <v>384</v>
      </c>
      <c r="D314" s="38">
        <f>D315</f>
        <v>1174.6</v>
      </c>
      <c r="E314" s="38">
        <f>E315</f>
        <v>1157.8</v>
      </c>
      <c r="F314" s="38"/>
      <c r="G314" s="41">
        <f>E314-D314</f>
        <v>-16.799999999999955</v>
      </c>
      <c r="H314" s="40">
        <f>E314/D314*100</f>
        <v>98.56972586412395</v>
      </c>
      <c r="I314" s="7"/>
      <c r="K314" s="29"/>
    </row>
    <row r="315" spans="1:11" ht="61.5" customHeight="1">
      <c r="A315" s="19"/>
      <c r="B315" s="9" t="s">
        <v>362</v>
      </c>
      <c r="C315" s="72" t="s">
        <v>387</v>
      </c>
      <c r="D315" s="38">
        <v>1174.6</v>
      </c>
      <c r="E315" s="38">
        <v>1157.8</v>
      </c>
      <c r="F315" s="38"/>
      <c r="G315" s="33">
        <f>E315-D315</f>
        <v>-16.799999999999955</v>
      </c>
      <c r="H315" s="34">
        <f>E315/D315*100</f>
        <v>98.56972586412395</v>
      </c>
      <c r="I315" s="7"/>
      <c r="K315" s="29"/>
    </row>
    <row r="316" spans="1:11" s="89" customFormat="1" ht="15.75">
      <c r="A316" s="19"/>
      <c r="B316" s="9" t="s">
        <v>122</v>
      </c>
      <c r="C316" s="12" t="s">
        <v>97</v>
      </c>
      <c r="D316" s="38">
        <f>D318+D319+D320+D317</f>
        <v>28.1</v>
      </c>
      <c r="E316" s="38">
        <f>E318+E319+E320+E317</f>
        <v>28</v>
      </c>
      <c r="F316" s="38"/>
      <c r="G316" s="33">
        <f aca="true" t="shared" si="21" ref="G316:G325">E316-D316</f>
        <v>-0.10000000000000142</v>
      </c>
      <c r="H316" s="34">
        <f aca="true" t="shared" si="22" ref="H316:H325">E316/D316*100</f>
        <v>99.64412811387899</v>
      </c>
      <c r="I316" s="88"/>
      <c r="K316" s="90"/>
    </row>
    <row r="317" spans="1:11" s="28" customFormat="1" ht="15.75">
      <c r="A317" s="85"/>
      <c r="B317" s="86" t="s">
        <v>404</v>
      </c>
      <c r="C317" s="91" t="s">
        <v>406</v>
      </c>
      <c r="D317" s="38">
        <v>28.1</v>
      </c>
      <c r="E317" s="38">
        <v>28</v>
      </c>
      <c r="F317" s="38"/>
      <c r="G317" s="33">
        <f t="shared" si="21"/>
        <v>-0.10000000000000142</v>
      </c>
      <c r="H317" s="34">
        <f t="shared" si="22"/>
        <v>99.64412811387899</v>
      </c>
      <c r="I317" s="7"/>
      <c r="K317" s="29"/>
    </row>
    <row r="318" spans="1:11" ht="31.5" hidden="1">
      <c r="A318" s="85"/>
      <c r="B318" s="86" t="s">
        <v>130</v>
      </c>
      <c r="C318" s="87" t="s">
        <v>33</v>
      </c>
      <c r="D318" s="38"/>
      <c r="E318" s="38"/>
      <c r="F318" s="38"/>
      <c r="G318" s="33">
        <f t="shared" si="21"/>
        <v>0</v>
      </c>
      <c r="H318" s="34" t="e">
        <f t="shared" si="22"/>
        <v>#DIV/0!</v>
      </c>
      <c r="I318" s="7"/>
      <c r="K318" s="29"/>
    </row>
    <row r="319" spans="1:11" ht="31.5" hidden="1">
      <c r="A319" s="19"/>
      <c r="B319" s="9" t="s">
        <v>185</v>
      </c>
      <c r="C319" s="12" t="s">
        <v>306</v>
      </c>
      <c r="D319" s="38"/>
      <c r="E319" s="38"/>
      <c r="F319" s="38"/>
      <c r="G319" s="33">
        <f t="shared" si="21"/>
        <v>0</v>
      </c>
      <c r="H319" s="34" t="e">
        <f t="shared" si="22"/>
        <v>#DIV/0!</v>
      </c>
      <c r="I319" s="7"/>
      <c r="K319" s="29"/>
    </row>
    <row r="320" spans="1:11" ht="63" hidden="1">
      <c r="A320" s="19"/>
      <c r="B320" s="9" t="s">
        <v>133</v>
      </c>
      <c r="C320" s="12" t="s">
        <v>308</v>
      </c>
      <c r="D320" s="38"/>
      <c r="E320" s="38"/>
      <c r="F320" s="38"/>
      <c r="G320" s="33">
        <f t="shared" si="21"/>
        <v>0</v>
      </c>
      <c r="H320" s="34" t="e">
        <f t="shared" si="22"/>
        <v>#DIV/0!</v>
      </c>
      <c r="I320" s="7"/>
      <c r="K320" s="29"/>
    </row>
    <row r="321" spans="1:11" ht="15.75" hidden="1">
      <c r="A321" s="19"/>
      <c r="B321" s="9" t="s">
        <v>138</v>
      </c>
      <c r="C321" s="91" t="s">
        <v>407</v>
      </c>
      <c r="D321" s="38">
        <f>D322</f>
        <v>0</v>
      </c>
      <c r="E321" s="38">
        <f>E322</f>
        <v>0</v>
      </c>
      <c r="F321" s="38"/>
      <c r="G321" s="33">
        <f t="shared" si="21"/>
        <v>0</v>
      </c>
      <c r="H321" s="34">
        <v>0</v>
      </c>
      <c r="I321" s="7"/>
      <c r="K321" s="29"/>
    </row>
    <row r="322" spans="1:11" ht="0.75" customHeight="1" hidden="1">
      <c r="A322" s="24" t="s">
        <v>132</v>
      </c>
      <c r="B322" s="9" t="s">
        <v>142</v>
      </c>
      <c r="C322" s="6" t="s">
        <v>388</v>
      </c>
      <c r="D322" s="34"/>
      <c r="E322" s="34"/>
      <c r="F322" s="33"/>
      <c r="G322" s="33">
        <f t="shared" si="21"/>
        <v>0</v>
      </c>
      <c r="H322" s="34" t="e">
        <f t="shared" si="22"/>
        <v>#DIV/0!</v>
      </c>
      <c r="I322" s="7"/>
      <c r="K322" s="29"/>
    </row>
    <row r="323" spans="1:11" ht="15.75">
      <c r="A323" s="49" t="s">
        <v>143</v>
      </c>
      <c r="B323" s="11" t="s">
        <v>156</v>
      </c>
      <c r="C323" s="8" t="s">
        <v>98</v>
      </c>
      <c r="D323" s="42">
        <f>D324+D325+D326+D327+D328</f>
        <v>18.700000000000003</v>
      </c>
      <c r="E323" s="42">
        <f>E324+E325+E326+E327+E328</f>
        <v>18.6</v>
      </c>
      <c r="F323" s="38"/>
      <c r="G323" s="33">
        <f t="shared" si="21"/>
        <v>-0.10000000000000142</v>
      </c>
      <c r="H323" s="34">
        <f t="shared" si="22"/>
        <v>99.46524064171123</v>
      </c>
      <c r="I323" s="7"/>
      <c r="K323" s="29"/>
    </row>
    <row r="324" spans="1:11" ht="15.75">
      <c r="A324" s="49"/>
      <c r="B324" s="11" t="s">
        <v>248</v>
      </c>
      <c r="C324" s="18" t="s">
        <v>101</v>
      </c>
      <c r="D324" s="42">
        <v>8.9</v>
      </c>
      <c r="E324" s="38">
        <v>8.9</v>
      </c>
      <c r="F324" s="38"/>
      <c r="G324" s="33">
        <f t="shared" si="21"/>
        <v>0</v>
      </c>
      <c r="H324" s="34">
        <f t="shared" si="22"/>
        <v>100</v>
      </c>
      <c r="I324" s="7"/>
      <c r="K324" s="29"/>
    </row>
    <row r="325" spans="1:11" ht="15" customHeight="1">
      <c r="A325" s="49"/>
      <c r="B325" s="11" t="s">
        <v>249</v>
      </c>
      <c r="C325" s="18" t="s">
        <v>47</v>
      </c>
      <c r="D325" s="42">
        <v>1.3</v>
      </c>
      <c r="E325" s="38">
        <v>1.3</v>
      </c>
      <c r="F325" s="38"/>
      <c r="G325" s="33">
        <f t="shared" si="21"/>
        <v>0</v>
      </c>
      <c r="H325" s="34">
        <f t="shared" si="22"/>
        <v>100</v>
      </c>
      <c r="I325" s="7"/>
      <c r="K325" s="29"/>
    </row>
    <row r="326" spans="1:11" ht="15.75">
      <c r="A326" s="49"/>
      <c r="B326" s="11" t="s">
        <v>250</v>
      </c>
      <c r="C326" s="53" t="s">
        <v>99</v>
      </c>
      <c r="D326" s="42">
        <v>4.2</v>
      </c>
      <c r="E326" s="38">
        <v>4.1</v>
      </c>
      <c r="F326" s="38"/>
      <c r="G326" s="41">
        <f t="shared" si="19"/>
        <v>-0.10000000000000053</v>
      </c>
      <c r="H326" s="40">
        <f t="shared" si="20"/>
        <v>97.6190476190476</v>
      </c>
      <c r="I326" s="7"/>
      <c r="K326" s="29"/>
    </row>
    <row r="327" spans="1:11" ht="30" customHeight="1">
      <c r="A327" s="49"/>
      <c r="B327" s="11" t="s">
        <v>228</v>
      </c>
      <c r="C327" s="53" t="s">
        <v>103</v>
      </c>
      <c r="D327" s="42">
        <v>0.3</v>
      </c>
      <c r="E327" s="38">
        <v>0.3</v>
      </c>
      <c r="F327" s="38"/>
      <c r="G327" s="41">
        <f t="shared" si="19"/>
        <v>0</v>
      </c>
      <c r="H327" s="40">
        <f t="shared" si="20"/>
        <v>100</v>
      </c>
      <c r="I327" s="7"/>
      <c r="K327" s="29"/>
    </row>
    <row r="328" spans="1:11" ht="31.5">
      <c r="A328" s="49"/>
      <c r="B328" s="11" t="s">
        <v>228</v>
      </c>
      <c r="C328" s="53" t="s">
        <v>405</v>
      </c>
      <c r="D328" s="42">
        <v>4</v>
      </c>
      <c r="E328" s="38">
        <v>4</v>
      </c>
      <c r="F328" s="38"/>
      <c r="G328" s="41">
        <f aca="true" t="shared" si="23" ref="G328:G333">E328-D328</f>
        <v>0</v>
      </c>
      <c r="H328" s="40">
        <f aca="true" t="shared" si="24" ref="H328:H333">E328/D328*100</f>
        <v>100</v>
      </c>
      <c r="I328" s="7"/>
      <c r="K328" s="29"/>
    </row>
    <row r="329" spans="1:11" ht="30" customHeight="1">
      <c r="A329" s="49"/>
      <c r="B329" s="11" t="s">
        <v>145</v>
      </c>
      <c r="C329" s="53" t="s">
        <v>84</v>
      </c>
      <c r="D329" s="42">
        <f>D331</f>
        <v>0.1</v>
      </c>
      <c r="E329" s="42">
        <f>E331</f>
        <v>0.1</v>
      </c>
      <c r="F329" s="38"/>
      <c r="G329" s="41">
        <f t="shared" si="23"/>
        <v>0</v>
      </c>
      <c r="H329" s="40">
        <f t="shared" si="24"/>
        <v>100</v>
      </c>
      <c r="I329" s="7"/>
      <c r="K329" s="29"/>
    </row>
    <row r="330" spans="1:11" ht="63" hidden="1">
      <c r="A330" s="49"/>
      <c r="B330" s="11" t="s">
        <v>220</v>
      </c>
      <c r="C330" s="6" t="s">
        <v>104</v>
      </c>
      <c r="D330" s="42"/>
      <c r="E330" s="38"/>
      <c r="F330" s="38"/>
      <c r="G330" s="41">
        <f t="shared" si="23"/>
        <v>0</v>
      </c>
      <c r="H330" s="40" t="e">
        <f t="shared" si="24"/>
        <v>#DIV/0!</v>
      </c>
      <c r="I330" s="7"/>
      <c r="K330" s="29"/>
    </row>
    <row r="331" spans="1:11" ht="31.5">
      <c r="A331" s="24" t="s">
        <v>144</v>
      </c>
      <c r="B331" s="9" t="s">
        <v>146</v>
      </c>
      <c r="C331" s="15" t="s">
        <v>311</v>
      </c>
      <c r="D331" s="34">
        <v>0.1</v>
      </c>
      <c r="E331" s="33">
        <v>0.1</v>
      </c>
      <c r="F331" s="33" t="e">
        <f>E331-#REF!</f>
        <v>#REF!</v>
      </c>
      <c r="G331" s="41">
        <f t="shared" si="23"/>
        <v>0</v>
      </c>
      <c r="H331" s="40">
        <f t="shared" si="24"/>
        <v>100</v>
      </c>
      <c r="I331" s="7"/>
      <c r="K331" s="7"/>
    </row>
    <row r="332" spans="1:11" ht="18" customHeight="1">
      <c r="A332" s="24"/>
      <c r="B332" s="24"/>
      <c r="C332" s="12" t="s">
        <v>201</v>
      </c>
      <c r="D332" s="34">
        <f>D195+D284+D305</f>
        <v>59758.2</v>
      </c>
      <c r="E332" s="34">
        <f>E195+E284+E305</f>
        <v>20959.3</v>
      </c>
      <c r="F332" s="34" t="e">
        <f>F284+#REF!+#REF!</f>
        <v>#REF!</v>
      </c>
      <c r="G332" s="41">
        <f t="shared" si="23"/>
        <v>-38798.899999999994</v>
      </c>
      <c r="H332" s="40">
        <f t="shared" si="24"/>
        <v>35.07351292374938</v>
      </c>
      <c r="K332" s="28"/>
    </row>
    <row r="333" spans="1:11" ht="18" customHeight="1">
      <c r="A333" s="24"/>
      <c r="B333" s="24"/>
      <c r="C333" s="12" t="s">
        <v>109</v>
      </c>
      <c r="D333" s="34">
        <f>D332+D193</f>
        <v>329235.8</v>
      </c>
      <c r="E333" s="34">
        <f>E332+E193</f>
        <v>210514.50000000003</v>
      </c>
      <c r="F333" s="34"/>
      <c r="G333" s="41">
        <f t="shared" si="23"/>
        <v>-118721.29999999996</v>
      </c>
      <c r="H333" s="40">
        <f t="shared" si="24"/>
        <v>63.94034306111305</v>
      </c>
      <c r="K333" s="28"/>
    </row>
    <row r="334" spans="1:13" s="58" customFormat="1" ht="78" customHeight="1">
      <c r="A334" s="106" t="s">
        <v>305</v>
      </c>
      <c r="B334" s="106"/>
      <c r="C334" s="106"/>
      <c r="D334" s="106"/>
      <c r="E334" s="107" t="s">
        <v>319</v>
      </c>
      <c r="F334" s="107"/>
      <c r="G334" s="107"/>
      <c r="H334" s="107"/>
      <c r="J334" s="65"/>
      <c r="K334" s="66"/>
      <c r="L334" s="65"/>
      <c r="M334" s="65"/>
    </row>
    <row r="335" spans="1:13" ht="18" customHeight="1">
      <c r="A335" s="108"/>
      <c r="B335" s="108"/>
      <c r="C335" s="108"/>
      <c r="F335" s="109"/>
      <c r="G335" s="109"/>
      <c r="J335" s="59"/>
      <c r="K335" s="67"/>
      <c r="L335" s="59"/>
      <c r="M335" s="59"/>
    </row>
    <row r="336" spans="1:13" ht="18" customHeight="1">
      <c r="A336" s="108"/>
      <c r="B336" s="108"/>
      <c r="C336" s="108"/>
      <c r="D336" s="110"/>
      <c r="E336" s="110"/>
      <c r="J336" s="59"/>
      <c r="K336" s="67"/>
      <c r="L336" s="59"/>
      <c r="M336" s="59"/>
    </row>
    <row r="337" spans="3:13" ht="15.75">
      <c r="C337" s="25"/>
      <c r="D337" s="35"/>
      <c r="E337" s="35"/>
      <c r="J337" s="59"/>
      <c r="K337" s="68"/>
      <c r="L337" s="59"/>
      <c r="M337" s="59"/>
    </row>
    <row r="338" spans="1:13" ht="15.75">
      <c r="A338" s="59"/>
      <c r="B338" s="59"/>
      <c r="C338" s="69"/>
      <c r="D338" s="70"/>
      <c r="E338" s="70"/>
      <c r="F338" s="70"/>
      <c r="G338" s="59"/>
      <c r="H338" s="59"/>
      <c r="I338" s="59"/>
      <c r="J338" s="59"/>
      <c r="K338" s="71"/>
      <c r="L338" s="59"/>
      <c r="M338" s="59"/>
    </row>
    <row r="339" spans="3:11" ht="45" customHeight="1">
      <c r="C339" s="25"/>
      <c r="D339" s="5"/>
      <c r="E339" s="5"/>
      <c r="F339" s="5"/>
      <c r="G339" s="5"/>
      <c r="K339" s="54"/>
    </row>
    <row r="340" spans="3:11" ht="84" customHeight="1">
      <c r="C340" s="25"/>
      <c r="D340" s="5"/>
      <c r="E340" s="5"/>
      <c r="F340" s="5"/>
      <c r="K340" s="28"/>
    </row>
    <row r="341" spans="3:11" ht="15.75">
      <c r="C341" s="25"/>
      <c r="K341" s="54"/>
    </row>
    <row r="342" spans="3:11" ht="15.75">
      <c r="C342" s="25"/>
      <c r="D342" s="5"/>
      <c r="E342" s="5"/>
      <c r="F342" s="5"/>
      <c r="K342" s="28"/>
    </row>
    <row r="343" ht="15.75">
      <c r="K343" s="28"/>
    </row>
    <row r="344" ht="15.75">
      <c r="K344" s="28"/>
    </row>
    <row r="345" ht="15.75">
      <c r="K345" s="28"/>
    </row>
    <row r="346" ht="15.75">
      <c r="K346" s="28"/>
    </row>
    <row r="347" ht="15.75">
      <c r="K347" s="28"/>
    </row>
    <row r="348" ht="15.75">
      <c r="K348" s="28"/>
    </row>
    <row r="349" ht="15.75">
      <c r="K349" s="28"/>
    </row>
    <row r="350" ht="15.75">
      <c r="K350" s="28"/>
    </row>
    <row r="351" ht="15.75">
      <c r="K351" s="28"/>
    </row>
    <row r="352" ht="15.75">
      <c r="K352" s="28"/>
    </row>
    <row r="353" ht="15.75">
      <c r="K353" s="28"/>
    </row>
    <row r="354" ht="15.75">
      <c r="K354" s="28"/>
    </row>
    <row r="355" ht="15.75">
      <c r="K355" s="28"/>
    </row>
    <row r="356" ht="15.75">
      <c r="K356" s="28"/>
    </row>
    <row r="357" ht="15.75">
      <c r="K357" s="28"/>
    </row>
    <row r="358" ht="15.75">
      <c r="K358" s="28"/>
    </row>
    <row r="359" ht="15.75">
      <c r="K359" s="28"/>
    </row>
    <row r="360" ht="15.75">
      <c r="K360" s="28"/>
    </row>
    <row r="361" ht="15.75">
      <c r="K361" s="28"/>
    </row>
    <row r="362" ht="15.75">
      <c r="K362" s="28"/>
    </row>
    <row r="363" ht="15.75">
      <c r="K363" s="28"/>
    </row>
    <row r="364" ht="15.75">
      <c r="K364" s="28"/>
    </row>
    <row r="365" ht="15.75">
      <c r="K365" s="28"/>
    </row>
    <row r="366" ht="15.75">
      <c r="K366" s="28"/>
    </row>
    <row r="367" ht="15.75">
      <c r="K367" s="28"/>
    </row>
    <row r="368" ht="15.75">
      <c r="K368" s="28"/>
    </row>
    <row r="369" ht="15.75">
      <c r="K369" s="28"/>
    </row>
    <row r="370" ht="15.75">
      <c r="K370" s="28"/>
    </row>
    <row r="371" ht="15.75">
      <c r="K371" s="28"/>
    </row>
    <row r="372" ht="15.75">
      <c r="K372" s="28"/>
    </row>
    <row r="373" ht="15.75">
      <c r="K373" s="28"/>
    </row>
    <row r="374" ht="15.75">
      <c r="K374" s="28"/>
    </row>
    <row r="375" ht="15.75">
      <c r="K375" s="28"/>
    </row>
    <row r="376" ht="15.75">
      <c r="K376" s="28"/>
    </row>
    <row r="377" ht="15.75">
      <c r="K377" s="28"/>
    </row>
    <row r="378" ht="15.75">
      <c r="K378" s="28"/>
    </row>
    <row r="379" ht="15.75">
      <c r="K379" s="28"/>
    </row>
    <row r="380" ht="15.75">
      <c r="K380" s="28"/>
    </row>
    <row r="381" ht="15.75">
      <c r="K381" s="28"/>
    </row>
    <row r="382" ht="15.75">
      <c r="K382" s="28"/>
    </row>
    <row r="383" ht="15.75">
      <c r="K383" s="28"/>
    </row>
    <row r="384" ht="15.75">
      <c r="K384" s="28"/>
    </row>
    <row r="385" ht="15.75">
      <c r="K385" s="28"/>
    </row>
    <row r="386" ht="15.75">
      <c r="K386" s="28"/>
    </row>
    <row r="387" ht="15.75">
      <c r="K387" s="28"/>
    </row>
    <row r="388" ht="15.75">
      <c r="K388" s="28"/>
    </row>
    <row r="389" ht="15.75">
      <c r="K389" s="28"/>
    </row>
    <row r="390" ht="15.75">
      <c r="K390" s="28"/>
    </row>
    <row r="391" ht="15.75">
      <c r="K391" s="28"/>
    </row>
    <row r="392" ht="15.75">
      <c r="K392" s="28"/>
    </row>
    <row r="393" ht="15.75">
      <c r="K393" s="28"/>
    </row>
    <row r="394" ht="15.75">
      <c r="K394" s="28"/>
    </row>
    <row r="395" ht="15.75">
      <c r="K395" s="28"/>
    </row>
    <row r="396" ht="15.75">
      <c r="K396" s="28"/>
    </row>
    <row r="397" ht="15.75">
      <c r="K397" s="28"/>
    </row>
    <row r="398" ht="15.75">
      <c r="K398" s="28"/>
    </row>
    <row r="399" ht="15.75">
      <c r="K399" s="28"/>
    </row>
    <row r="400" ht="15.75">
      <c r="K400" s="28"/>
    </row>
    <row r="401" ht="15.75">
      <c r="K401" s="28"/>
    </row>
    <row r="402" ht="15.75">
      <c r="K402" s="28"/>
    </row>
    <row r="403" ht="15.75">
      <c r="K403" s="28"/>
    </row>
    <row r="404" ht="15.75">
      <c r="K404" s="28"/>
    </row>
    <row r="405" ht="15.75">
      <c r="K405" s="28"/>
    </row>
    <row r="406" ht="15.75">
      <c r="K406" s="28"/>
    </row>
    <row r="407" ht="15.75">
      <c r="K407" s="28"/>
    </row>
    <row r="408" ht="15.75">
      <c r="K408" s="28"/>
    </row>
    <row r="409" ht="15.75">
      <c r="K409" s="28"/>
    </row>
    <row r="410" ht="15.75">
      <c r="K410" s="28"/>
    </row>
    <row r="411" ht="15.75">
      <c r="K411" s="28"/>
    </row>
    <row r="412" ht="15.75">
      <c r="K412" s="28"/>
    </row>
    <row r="413" ht="15.75">
      <c r="K413" s="28"/>
    </row>
    <row r="414" ht="15.75">
      <c r="K414" s="28"/>
    </row>
    <row r="415" ht="15.75">
      <c r="K415" s="28"/>
    </row>
    <row r="416" ht="15.75">
      <c r="K416" s="28"/>
    </row>
    <row r="417" ht="15.75">
      <c r="K417" s="28"/>
    </row>
    <row r="418" ht="15.75">
      <c r="K418" s="28"/>
    </row>
    <row r="419" ht="15.75">
      <c r="K419" s="28"/>
    </row>
    <row r="420" ht="15.75">
      <c r="K420" s="28"/>
    </row>
    <row r="421" ht="15.75">
      <c r="K421" s="28"/>
    </row>
    <row r="422" ht="15.75">
      <c r="K422" s="28"/>
    </row>
    <row r="423" ht="15.75">
      <c r="K423" s="28"/>
    </row>
    <row r="424" ht="15.75">
      <c r="K424" s="28"/>
    </row>
    <row r="425" ht="15.75">
      <c r="K425" s="28"/>
    </row>
    <row r="426" ht="15.75">
      <c r="K426" s="28"/>
    </row>
    <row r="427" ht="15.75">
      <c r="K427" s="28"/>
    </row>
    <row r="428" ht="15.75">
      <c r="K428" s="28"/>
    </row>
    <row r="429" ht="15.75">
      <c r="K429" s="28"/>
    </row>
    <row r="430" ht="15.75">
      <c r="K430" s="28"/>
    </row>
    <row r="431" ht="15.75">
      <c r="K431" s="28"/>
    </row>
    <row r="432" ht="15.75">
      <c r="K432" s="28"/>
    </row>
    <row r="433" ht="15.75">
      <c r="K433" s="28"/>
    </row>
    <row r="434" ht="15.75">
      <c r="K434" s="28"/>
    </row>
    <row r="435" ht="15.75">
      <c r="K435" s="28"/>
    </row>
    <row r="436" ht="15.75">
      <c r="K436" s="28"/>
    </row>
    <row r="437" ht="15.75">
      <c r="K437" s="28"/>
    </row>
    <row r="438" ht="15.75">
      <c r="K438" s="28"/>
    </row>
    <row r="439" ht="15.75">
      <c r="K439" s="28"/>
    </row>
    <row r="440" ht="15.75">
      <c r="K440" s="28"/>
    </row>
    <row r="441" ht="15.75">
      <c r="K441" s="28"/>
    </row>
    <row r="442" ht="15.75">
      <c r="K442" s="28"/>
    </row>
    <row r="443" ht="15.75">
      <c r="K443" s="28"/>
    </row>
    <row r="444" ht="15.75">
      <c r="K444" s="28"/>
    </row>
    <row r="445" ht="15.75">
      <c r="K445" s="28"/>
    </row>
    <row r="446" ht="15.75">
      <c r="K446" s="28"/>
    </row>
    <row r="447" ht="15.75">
      <c r="K447" s="28"/>
    </row>
    <row r="448" ht="15.75">
      <c r="K448" s="28"/>
    </row>
    <row r="449" ht="15.75">
      <c r="K449" s="28"/>
    </row>
    <row r="450" ht="15.75">
      <c r="K450" s="28"/>
    </row>
    <row r="451" ht="15.75">
      <c r="K451" s="28"/>
    </row>
    <row r="452" ht="15.75">
      <c r="K452" s="28"/>
    </row>
    <row r="453" ht="15.75">
      <c r="K453" s="28"/>
    </row>
    <row r="454" ht="15.75">
      <c r="K454" s="28"/>
    </row>
    <row r="455" ht="15.75">
      <c r="K455" s="28"/>
    </row>
  </sheetData>
  <sheetProtection/>
  <mergeCells count="12">
    <mergeCell ref="A334:D334"/>
    <mergeCell ref="E334:H334"/>
    <mergeCell ref="A335:C335"/>
    <mergeCell ref="F335:G335"/>
    <mergeCell ref="A336:C336"/>
    <mergeCell ref="D336:E336"/>
    <mergeCell ref="E1:H1"/>
    <mergeCell ref="A5:H5"/>
    <mergeCell ref="A6:H6"/>
    <mergeCell ref="G7:H7"/>
    <mergeCell ref="A10:H10"/>
    <mergeCell ref="A194:H194"/>
  </mergeCells>
  <printOptions/>
  <pageMargins left="1.5748031496062993" right="0.3937007874015748" top="0.3937007874015748" bottom="0.3937007874015748" header="0" footer="0"/>
  <pageSetup blackAndWhite="1" fitToHeight="5" horizontalDpi="600" verticalDpi="600" orientation="portrait" paperSize="9" scale="60" r:id="rId1"/>
  <headerFooter differentFirst="1"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dc:creator>
  <cp:keywords/>
  <dc:description/>
  <cp:lastModifiedBy>Корецкая</cp:lastModifiedBy>
  <cp:lastPrinted>2016-10-20T06:06:31Z</cp:lastPrinted>
  <dcterms:created xsi:type="dcterms:W3CDTF">2002-02-22T11:29:09Z</dcterms:created>
  <dcterms:modified xsi:type="dcterms:W3CDTF">2016-11-08T07:07:04Z</dcterms:modified>
  <cp:category/>
  <cp:version/>
  <cp:contentType/>
  <cp:contentStatus/>
</cp:coreProperties>
</file>